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5000" tabRatio="680" activeTab="1"/>
  </bookViews>
  <sheets>
    <sheet name="stromy" sheetId="1" r:id="rId1"/>
    <sheet name="keře, skupiny" sheetId="2" r:id="rId2"/>
  </sheets>
  <definedNames>
    <definedName name="Excel_BuiltIn_Print_Area" localSheetId="1">'keře, skupiny'!$C$1:$S$28</definedName>
    <definedName name="_xlnm.Print_Titles" localSheetId="1">'keře, skupiny'!$1:$4</definedName>
    <definedName name="_xlnm.Print_Titles" localSheetId="0">stromy!$1:$4</definedName>
    <definedName name="_xlnm.Print_Area" localSheetId="1">'keře, skupiny'!$A$1:$S$32</definedName>
    <definedName name="_xlnm.Print_Area" localSheetId="0">stromy!$A$1:$W$54</definedName>
  </definedNames>
  <calcPr calcId="14562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2" i="2" l="1"/>
  <c r="S32" i="2"/>
  <c r="O31" i="2"/>
  <c r="S31" i="2" s="1"/>
  <c r="O30" i="2"/>
  <c r="S30" i="2" s="1"/>
  <c r="O29" i="2"/>
  <c r="S29" i="2" s="1"/>
  <c r="O28" i="2"/>
  <c r="S28" i="2" s="1"/>
  <c r="O27" i="2"/>
  <c r="O26" i="2"/>
  <c r="S26" i="2" s="1"/>
  <c r="S27" i="2"/>
  <c r="O24" i="2"/>
  <c r="O22" i="2"/>
  <c r="S22" i="2" s="1"/>
  <c r="O11" i="2"/>
  <c r="S11" i="2" s="1"/>
  <c r="O10" i="2"/>
  <c r="S10" i="2" s="1"/>
  <c r="O7" i="2"/>
  <c r="S24" i="2"/>
  <c r="O20" i="2" l="1"/>
  <c r="S20" i="2" s="1"/>
  <c r="O25" i="2"/>
  <c r="S25" i="2" s="1"/>
  <c r="L48" i="1"/>
  <c r="Q48" i="1" s="1"/>
  <c r="S48" i="1" s="1"/>
  <c r="W48" i="1" s="1"/>
  <c r="L41" i="1"/>
  <c r="Q41" i="1" s="1"/>
  <c r="S41" i="1" s="1"/>
  <c r="W41" i="1" s="1"/>
  <c r="G39" i="1"/>
  <c r="L38" i="1"/>
  <c r="Q38" i="1" s="1"/>
  <c r="S38" i="1" s="1"/>
  <c r="W38" i="1" s="1"/>
  <c r="G36" i="1"/>
  <c r="G33" i="1"/>
  <c r="L35" i="1"/>
  <c r="Q35" i="1" s="1"/>
  <c r="S35" i="1" s="1"/>
  <c r="W35" i="1" s="1"/>
  <c r="L36" i="1"/>
  <c r="Q36" i="1" s="1"/>
  <c r="S36" i="1" s="1"/>
  <c r="W36" i="1" s="1"/>
  <c r="L37" i="1"/>
  <c r="Q37" i="1" s="1"/>
  <c r="S37" i="1" s="1"/>
  <c r="W37" i="1" s="1"/>
  <c r="L39" i="1"/>
  <c r="Q39" i="1" s="1"/>
  <c r="S39" i="1" s="1"/>
  <c r="W39" i="1" s="1"/>
  <c r="L40" i="1"/>
  <c r="Q40" i="1" s="1"/>
  <c r="S40" i="1" s="1"/>
  <c r="W40" i="1" s="1"/>
  <c r="L42" i="1"/>
  <c r="Q42" i="1" s="1"/>
  <c r="S42" i="1" s="1"/>
  <c r="W42" i="1" s="1"/>
  <c r="L43" i="1"/>
  <c r="Q43" i="1" s="1"/>
  <c r="S43" i="1" s="1"/>
  <c r="W43" i="1" s="1"/>
  <c r="L44" i="1"/>
  <c r="Q44" i="1" s="1"/>
  <c r="S44" i="1" s="1"/>
  <c r="W44" i="1" s="1"/>
  <c r="L45" i="1"/>
  <c r="Q45" i="1" s="1"/>
  <c r="S45" i="1" s="1"/>
  <c r="W45" i="1" s="1"/>
  <c r="L46" i="1"/>
  <c r="Q46" i="1" s="1"/>
  <c r="S46" i="1" s="1"/>
  <c r="W46" i="1" s="1"/>
  <c r="L47" i="1"/>
  <c r="Q47" i="1" s="1"/>
  <c r="S47" i="1" s="1"/>
  <c r="W47" i="1" s="1"/>
  <c r="L49" i="1"/>
  <c r="Q49" i="1" s="1"/>
  <c r="S49" i="1" s="1"/>
  <c r="W49" i="1" s="1"/>
  <c r="G34" i="1"/>
  <c r="G35" i="1"/>
  <c r="G37" i="1"/>
  <c r="G38" i="1"/>
  <c r="G40" i="1"/>
  <c r="G41" i="1"/>
  <c r="G42" i="1"/>
  <c r="G43" i="1"/>
  <c r="G44" i="1"/>
  <c r="G45" i="1"/>
  <c r="G46" i="1"/>
  <c r="G47" i="1"/>
  <c r="G48" i="1"/>
  <c r="G49" i="1"/>
  <c r="G28" i="1"/>
  <c r="L17" i="1"/>
  <c r="G13" i="1"/>
  <c r="L5" i="1"/>
  <c r="L6" i="1"/>
  <c r="G5" i="1"/>
  <c r="G6" i="1"/>
  <c r="O6" i="2" l="1"/>
  <c r="O9" i="2"/>
  <c r="O12" i="2"/>
  <c r="O5" i="2"/>
  <c r="L34" i="1" l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6" i="1"/>
  <c r="L15" i="1"/>
  <c r="L14" i="1"/>
  <c r="L13" i="1"/>
  <c r="L12" i="1"/>
  <c r="L11" i="1"/>
  <c r="L10" i="1"/>
  <c r="L9" i="1"/>
  <c r="L8" i="1"/>
  <c r="L7" i="1"/>
  <c r="S7" i="2" l="1"/>
  <c r="S6" i="2"/>
  <c r="Q17" i="1"/>
  <c r="S17" i="1" s="1"/>
  <c r="W17" i="1" s="1"/>
  <c r="G17" i="1"/>
  <c r="Q16" i="1"/>
  <c r="S16" i="1" s="1"/>
  <c r="W16" i="1" s="1"/>
  <c r="G16" i="1"/>
  <c r="Q15" i="1"/>
  <c r="S15" i="1" s="1"/>
  <c r="W15" i="1" s="1"/>
  <c r="G15" i="1"/>
  <c r="Q14" i="1"/>
  <c r="S14" i="1" s="1"/>
  <c r="W14" i="1" s="1"/>
  <c r="G14" i="1"/>
  <c r="Q13" i="1"/>
  <c r="S13" i="1" s="1"/>
  <c r="W13" i="1" s="1"/>
  <c r="Q12" i="1"/>
  <c r="S12" i="1" s="1"/>
  <c r="W12" i="1" s="1"/>
  <c r="G12" i="1"/>
  <c r="Q11" i="1"/>
  <c r="S11" i="1" s="1"/>
  <c r="W11" i="1" s="1"/>
  <c r="G11" i="1"/>
  <c r="Q10" i="1"/>
  <c r="S10" i="1" s="1"/>
  <c r="W10" i="1" s="1"/>
  <c r="G10" i="1"/>
  <c r="Q9" i="1"/>
  <c r="S9" i="1" s="1"/>
  <c r="W9" i="1" s="1"/>
  <c r="G9" i="1"/>
  <c r="Q8" i="1"/>
  <c r="S8" i="1" s="1"/>
  <c r="W8" i="1" s="1"/>
  <c r="G8" i="1"/>
  <c r="Q7" i="1"/>
  <c r="S7" i="1" s="1"/>
  <c r="W7" i="1" s="1"/>
  <c r="G7" i="1"/>
  <c r="Q6" i="1"/>
  <c r="S6" i="1" s="1"/>
  <c r="W6" i="1" s="1"/>
  <c r="Q29" i="1"/>
  <c r="S29" i="1" s="1"/>
  <c r="W29" i="1" s="1"/>
  <c r="G29" i="1"/>
  <c r="Q28" i="1"/>
  <c r="S28" i="1" s="1"/>
  <c r="W28" i="1" s="1"/>
  <c r="Q27" i="1"/>
  <c r="S27" i="1" s="1"/>
  <c r="W27" i="1" s="1"/>
  <c r="G27" i="1"/>
  <c r="Q26" i="1"/>
  <c r="S26" i="1" s="1"/>
  <c r="W26" i="1" s="1"/>
  <c r="G26" i="1"/>
  <c r="Q25" i="1"/>
  <c r="S25" i="1" s="1"/>
  <c r="W25" i="1" s="1"/>
  <c r="G25" i="1"/>
  <c r="Q24" i="1"/>
  <c r="S24" i="1" s="1"/>
  <c r="W24" i="1" s="1"/>
  <c r="G24" i="1"/>
  <c r="Q23" i="1"/>
  <c r="S23" i="1" s="1"/>
  <c r="W23" i="1" s="1"/>
  <c r="G23" i="1"/>
  <c r="Q22" i="1"/>
  <c r="S22" i="1" s="1"/>
  <c r="W22" i="1" s="1"/>
  <c r="G22" i="1"/>
  <c r="Q21" i="1"/>
  <c r="S21" i="1" s="1"/>
  <c r="W21" i="1" s="1"/>
  <c r="G21" i="1"/>
  <c r="Q20" i="1"/>
  <c r="S20" i="1" s="1"/>
  <c r="W20" i="1" s="1"/>
  <c r="G20" i="1"/>
  <c r="Q19" i="1"/>
  <c r="S19" i="1" s="1"/>
  <c r="W19" i="1" s="1"/>
  <c r="G19" i="1"/>
  <c r="Q18" i="1"/>
  <c r="S18" i="1" s="1"/>
  <c r="W18" i="1" s="1"/>
  <c r="G18" i="1"/>
  <c r="S12" i="2" l="1"/>
  <c r="S9" i="2"/>
  <c r="G32" i="1"/>
  <c r="G31" i="1"/>
  <c r="G30" i="1"/>
  <c r="S5" i="2"/>
  <c r="AK5" i="1"/>
  <c r="AP5" i="1" s="1"/>
  <c r="AJ5" i="1"/>
  <c r="AO5" i="1" s="1"/>
  <c r="AI5" i="1"/>
  <c r="AN5" i="1" s="1"/>
  <c r="AH5" i="1"/>
  <c r="AM5" i="1" s="1"/>
  <c r="AG5" i="1"/>
  <c r="AL5" i="1" s="1"/>
  <c r="Q33" i="1"/>
  <c r="Q5" i="1"/>
  <c r="S5" i="1" s="1"/>
  <c r="W5" i="1" s="1"/>
  <c r="Q30" i="1"/>
  <c r="S30" i="1" s="1"/>
  <c r="W30" i="1" s="1"/>
  <c r="Q31" i="1"/>
  <c r="Q32" i="1"/>
  <c r="S32" i="1" s="1"/>
  <c r="W32" i="1" s="1"/>
  <c r="Q34" i="1"/>
  <c r="S34" i="1" l="1"/>
  <c r="W34" i="1" s="1"/>
  <c r="S33" i="1"/>
  <c r="W33" i="1" s="1"/>
  <c r="S31" i="1"/>
  <c r="W31" i="1" s="1"/>
  <c r="AQ5" i="1"/>
  <c r="AA5" i="1" s="1"/>
  <c r="W50" i="1" l="1"/>
</calcChain>
</file>

<file path=xl/sharedStrings.xml><?xml version="1.0" encoding="utf-8"?>
<sst xmlns="http://schemas.openxmlformats.org/spreadsheetml/2006/main" count="360" uniqueCount="127">
  <si>
    <t>parcelní číslo</t>
  </si>
  <si>
    <t>sad.</t>
  </si>
  <si>
    <t>kmen</t>
  </si>
  <si>
    <t>celk.</t>
  </si>
  <si>
    <t>koruna</t>
  </si>
  <si>
    <t>věk</t>
  </si>
  <si>
    <t>objem</t>
  </si>
  <si>
    <t>cena</t>
  </si>
  <si>
    <t>úprava ceny dle</t>
  </si>
  <si>
    <t>Hodnota</t>
  </si>
  <si>
    <t>č.</t>
  </si>
  <si>
    <t>název - latinský - český</t>
  </si>
  <si>
    <t>hodn.</t>
  </si>
  <si>
    <t>obvod</t>
  </si>
  <si>
    <t>průměr</t>
  </si>
  <si>
    <t>výška</t>
  </si>
  <si>
    <t>tvar</t>
  </si>
  <si>
    <t>výška koruny</t>
  </si>
  <si>
    <t xml:space="preserve">výška nasazení </t>
  </si>
  <si>
    <t>kat</t>
  </si>
  <si>
    <t>ideální</t>
  </si>
  <si>
    <t>skutečný</t>
  </si>
  <si>
    <t>základní</t>
  </si>
  <si>
    <t>koruny</t>
  </si>
  <si>
    <t>st. kmene</t>
  </si>
  <si>
    <t>prostředí</t>
  </si>
  <si>
    <t>výsledná</t>
  </si>
  <si>
    <t>cm</t>
  </si>
  <si>
    <t>m</t>
  </si>
  <si>
    <t>m3</t>
  </si>
  <si>
    <t>kč</t>
  </si>
  <si>
    <t>Kč</t>
  </si>
  <si>
    <t>CELKOVÁ CENA DŘEVIN</t>
  </si>
  <si>
    <t>parcelní</t>
  </si>
  <si>
    <t>% zastoupení ve skupině</t>
  </si>
  <si>
    <t>sad. hodnota</t>
  </si>
  <si>
    <t>výška celková</t>
  </si>
  <si>
    <t>výška koruny (započit)</t>
  </si>
  <si>
    <t>plocha</t>
  </si>
  <si>
    <t xml:space="preserve">koef. </t>
  </si>
  <si>
    <t>cena porostu</t>
  </si>
  <si>
    <t>číslo</t>
  </si>
  <si>
    <t>druhové složení - název dřeviny</t>
  </si>
  <si>
    <t>překryvnosti</t>
  </si>
  <si>
    <t>celkem</t>
  </si>
  <si>
    <t xml:space="preserve">typ </t>
  </si>
  <si>
    <t>fyz.</t>
  </si>
  <si>
    <t>kat.</t>
  </si>
  <si>
    <t>ks</t>
  </si>
  <si>
    <t>pařezy</t>
  </si>
  <si>
    <t>celkový obvod kmene</t>
  </si>
  <si>
    <t>obvod kmenů</t>
  </si>
  <si>
    <t>přepočet na průměr</t>
  </si>
  <si>
    <t>výpočet plochy jednotlivých kmenů</t>
  </si>
  <si>
    <t>součet jednotlivých ploch s přepočtem na průměr</t>
  </si>
  <si>
    <t xml:space="preserve">                                                                                                                                   </t>
  </si>
  <si>
    <t>pařez</t>
  </si>
  <si>
    <t xml:space="preserve">zkopírovat do řádků, kde jsou vícekmeny, ty pak vypsat jednotlivě do poznámky </t>
  </si>
  <si>
    <t>K/S</t>
  </si>
  <si>
    <t>Acer platanoides - javor mléč</t>
  </si>
  <si>
    <r>
      <t>m</t>
    </r>
    <r>
      <rPr>
        <b/>
        <vertAlign val="superscript"/>
        <sz val="8"/>
        <color indexed="8"/>
        <rFont val="Calibri"/>
        <family val="2"/>
        <charset val="238"/>
      </rPr>
      <t>2</t>
    </r>
  </si>
  <si>
    <r>
      <t>m</t>
    </r>
    <r>
      <rPr>
        <b/>
        <vertAlign val="superscript"/>
        <sz val="8"/>
        <color indexed="8"/>
        <rFont val="Calibri"/>
        <family val="2"/>
        <charset val="238"/>
      </rPr>
      <t>3</t>
    </r>
  </si>
  <si>
    <r>
      <t>Kč/m</t>
    </r>
    <r>
      <rPr>
        <b/>
        <vertAlign val="superscript"/>
        <sz val="8"/>
        <color indexed="8"/>
        <rFont val="Calibri"/>
        <family val="2"/>
        <charset val="238"/>
      </rPr>
      <t>3</t>
    </r>
  </si>
  <si>
    <t>kateg.</t>
  </si>
  <si>
    <t>Fraxinus excelsior - jasan ztepilý</t>
  </si>
  <si>
    <t>upřesnění stavu dřeviny</t>
  </si>
  <si>
    <t>typ</t>
  </si>
  <si>
    <t>upřesnění stavu dřevin</t>
  </si>
  <si>
    <t>Ailanthus altissima - pajasan žláznatý</t>
  </si>
  <si>
    <t>Acer pseudoplatanus - javor klen</t>
  </si>
  <si>
    <t>návrh opatření</t>
  </si>
  <si>
    <t>Stromy vyžadující povolení ke kácení dle Zákona 114/1992 Sb. o ochraně přírody a krajiny a platných prováděcích vyhlášek</t>
  </si>
  <si>
    <t>TLV - tlakově vidličnaté větvení stromu, DUT - přítomnost dutin,</t>
  </si>
  <si>
    <t>VOLITELNÁ POLOŽKA</t>
  </si>
  <si>
    <t>Stromy nevyžadující povolení ke kácení dle Zákona 114/1992 Sb. o ochraně přírody a krajiny a platných prováděcích vyhlášek</t>
  </si>
  <si>
    <t>Stromy navržené ke kácení - vyznačeny podbarvením červenou barvou</t>
  </si>
  <si>
    <t>vyznačení stromů ke kácení - VOLITELNÁ POLOŽKA - lze vyčlenit do zvláštní tabulky</t>
  </si>
  <si>
    <r>
      <rPr>
        <b/>
        <sz val="9"/>
        <rFont val="Calibri"/>
        <family val="2"/>
        <charset val="238"/>
        <scheme val="minor"/>
      </rPr>
      <t>Zkratky: typ</t>
    </r>
    <r>
      <rPr>
        <sz val="9"/>
        <rFont val="Calibri"/>
        <family val="2"/>
        <charset val="238"/>
        <scheme val="minor"/>
      </rPr>
      <t xml:space="preserve"> - SOL - solitérní strom, SS/O - strom na okraji  skupiny, SS/S - strom uvnitř skupiny,  ST - stromořadí  </t>
    </r>
  </si>
  <si>
    <t>zvláštní ochrana -</t>
  </si>
  <si>
    <t>kácení vyžaduje povolení OOP</t>
  </si>
  <si>
    <t>např. nad 80,  VKP, stromořadí…</t>
  </si>
  <si>
    <t>SSO</t>
  </si>
  <si>
    <t>2808/1</t>
  </si>
  <si>
    <t>40-50</t>
  </si>
  <si>
    <t>20-30</t>
  </si>
  <si>
    <t>60-70</t>
  </si>
  <si>
    <t>50-60</t>
  </si>
  <si>
    <t>S</t>
  </si>
  <si>
    <t>2-</t>
  </si>
  <si>
    <t>30-40</t>
  </si>
  <si>
    <t>3-</t>
  </si>
  <si>
    <t>Gleditsia tricanthos - dřezovec trojtrnný</t>
  </si>
  <si>
    <t>do 10</t>
  </si>
  <si>
    <t>mladý</t>
  </si>
  <si>
    <t>prosychá</t>
  </si>
  <si>
    <t>prosychá, výmlady</t>
  </si>
  <si>
    <t>mírně prosychá</t>
  </si>
  <si>
    <t>SS/O</t>
  </si>
  <si>
    <t>SO</t>
  </si>
  <si>
    <t>80-90</t>
  </si>
  <si>
    <t>70-80</t>
  </si>
  <si>
    <t>Tilia tomentosa - lípa stříbrná</t>
  </si>
  <si>
    <t>60-80</t>
  </si>
  <si>
    <t>vykloněný</t>
  </si>
  <si>
    <t>houba</t>
  </si>
  <si>
    <t xml:space="preserve">  3-4</t>
  </si>
  <si>
    <t>Syringa vulgaris - šeřík obecný</t>
  </si>
  <si>
    <t>kmínky</t>
  </si>
  <si>
    <t>SK</t>
  </si>
  <si>
    <t>K</t>
  </si>
  <si>
    <t>Laburnum anagyroides - štědřenec odvislý</t>
  </si>
  <si>
    <t>Sambucus nigra - bez černý</t>
  </si>
  <si>
    <t>+</t>
  </si>
  <si>
    <t>Vitis vinifera - réva vinná</t>
  </si>
  <si>
    <t>Parthenocissus quinquefolia - loubinec pětilistý</t>
  </si>
  <si>
    <t>Hedera helix - břečťan popínavý</t>
  </si>
  <si>
    <t>Clematis montana - plamének horský</t>
  </si>
  <si>
    <t>Quercus robur - dub letní</t>
  </si>
  <si>
    <t>Lonicera Henryi - zimolez Henryův</t>
  </si>
  <si>
    <t>Taxus baccata - tis červený</t>
  </si>
  <si>
    <t>popínavá na plotě</t>
  </si>
  <si>
    <t>Crataegus laevigata ´Paul´s Scarlet´</t>
  </si>
  <si>
    <t>vykloněný, puklina ve kmeni</t>
  </si>
  <si>
    <t>Tilia cordata - lípa malolistá</t>
  </si>
  <si>
    <t xml:space="preserve">dvojkmen, OK </t>
  </si>
  <si>
    <t>HODNOCENÍ STROMŮ A VÝPOČET JEJICH HODNOTY – HYDROPOLIS PRAHA, Korunnní 66, Praha 10, 8/2020</t>
  </si>
  <si>
    <t>HODNOCENÍ KEŘŮ A VEGETAČNÍCH SKUPIN A VÝPOČET JEJICH HODNOTY – HYDROPOLIS PRAHA, Korunnní 66, Praha 10, 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</si>
</sst>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0.0"/>
  </numFmts>
  <fonts count="22" x14ac:knownFonts="1">
    <font>
      <sz val="10"/>
      <name val="Arial CE"/>
      <family val="2"/>
      <charset val="238"/>
    </font>
    <font>
      <b/>
      <vertAlign val="superscript"/>
      <sz val="8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rgb="FFC0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9"/>
      <color indexed="8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19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Border="1"/>
    <xf numFmtId="0" fontId="3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0" xfId="0" applyFont="1" applyBorder="1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165" fontId="2" fillId="0" borderId="0" xfId="0" applyNumberFormat="1" applyFont="1"/>
    <xf numFmtId="0" fontId="5" fillId="6" borderId="4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left"/>
    </xf>
    <xf numFmtId="165" fontId="5" fillId="6" borderId="4" xfId="0" applyNumberFormat="1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2" fontId="5" fillId="6" borderId="5" xfId="0" applyNumberFormat="1" applyFont="1" applyFill="1" applyBorder="1" applyAlignment="1">
      <alignment horizontal="center" vertical="center"/>
    </xf>
    <xf numFmtId="165" fontId="5" fillId="6" borderId="5" xfId="0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left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wrapText="1"/>
    </xf>
    <xf numFmtId="0" fontId="5" fillId="6" borderId="6" xfId="0" applyFont="1" applyFill="1" applyBorder="1" applyAlignment="1">
      <alignment horizontal="center" vertical="center"/>
    </xf>
    <xf numFmtId="165" fontId="5" fillId="6" borderId="6" xfId="0" applyNumberFormat="1" applyFont="1" applyFill="1" applyBorder="1" applyAlignment="1">
      <alignment horizont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0" fontId="8" fillId="6" borderId="11" xfId="0" applyFont="1" applyFill="1" applyBorder="1" applyAlignment="1">
      <alignment horizontal="center"/>
    </xf>
    <xf numFmtId="0" fontId="9" fillId="2" borderId="0" xfId="0" applyFont="1" applyFill="1"/>
    <xf numFmtId="49" fontId="8" fillId="6" borderId="0" xfId="0" applyNumberFormat="1" applyFont="1" applyFill="1" applyBorder="1" applyAlignment="1">
      <alignment horizontal="center" vertical="center"/>
    </xf>
    <xf numFmtId="1" fontId="8" fillId="6" borderId="10" xfId="0" applyNumberFormat="1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 wrapText="1"/>
    </xf>
    <xf numFmtId="2" fontId="8" fillId="6" borderId="0" xfId="0" applyNumberFormat="1" applyFont="1" applyFill="1" applyBorder="1" applyAlignment="1">
      <alignment horizontal="center" vertical="center"/>
    </xf>
    <xf numFmtId="2" fontId="8" fillId="6" borderId="0" xfId="0" applyNumberFormat="1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left"/>
    </xf>
    <xf numFmtId="49" fontId="8" fillId="6" borderId="7" xfId="0" applyNumberFormat="1" applyFont="1" applyFill="1" applyBorder="1" applyAlignment="1">
      <alignment horizontal="right"/>
    </xf>
    <xf numFmtId="1" fontId="8" fillId="6" borderId="1" xfId="0" applyNumberFormat="1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8" xfId="0" applyFont="1" applyFill="1" applyBorder="1" applyAlignment="1">
      <alignment horizontal="center"/>
    </xf>
    <xf numFmtId="2" fontId="8" fillId="6" borderId="8" xfId="0" applyNumberFormat="1" applyFont="1" applyFill="1" applyBorder="1" applyAlignment="1">
      <alignment horizontal="center"/>
    </xf>
    <xf numFmtId="0" fontId="7" fillId="7" borderId="12" xfId="0" applyFont="1" applyFill="1" applyBorder="1" applyAlignment="1">
      <alignment horizontal="center"/>
    </xf>
    <xf numFmtId="0" fontId="7" fillId="7" borderId="12" xfId="0" applyFont="1" applyFill="1" applyBorder="1" applyAlignment="1">
      <alignment horizontal="left" wrapText="1"/>
    </xf>
    <xf numFmtId="2" fontId="7" fillId="8" borderId="1" xfId="0" applyNumberFormat="1" applyFont="1" applyFill="1" applyBorder="1" applyAlignment="1">
      <alignment horizontal="center"/>
    </xf>
    <xf numFmtId="0" fontId="7" fillId="8" borderId="12" xfId="0" applyFont="1" applyFill="1" applyBorder="1" applyAlignment="1">
      <alignment horizontal="center" shrinkToFit="1"/>
    </xf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horizontal="left"/>
    </xf>
    <xf numFmtId="0" fontId="12" fillId="0" borderId="3" xfId="0" applyFont="1" applyFill="1" applyBorder="1"/>
    <xf numFmtId="0" fontId="7" fillId="3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9" fontId="6" fillId="0" borderId="0" xfId="0" applyNumberFormat="1" applyFont="1" applyFill="1"/>
    <xf numFmtId="0" fontId="12" fillId="0" borderId="0" xfId="0" applyFont="1" applyFill="1"/>
    <xf numFmtId="164" fontId="7" fillId="0" borderId="0" xfId="0" applyNumberFormat="1" applyFont="1"/>
    <xf numFmtId="0" fontId="7" fillId="8" borderId="1" xfId="0" applyNumberFormat="1" applyFont="1" applyFill="1" applyBorder="1" applyAlignment="1">
      <alignment horizontal="center"/>
    </xf>
    <xf numFmtId="0" fontId="7" fillId="7" borderId="1" xfId="0" applyNumberFormat="1" applyFont="1" applyFill="1" applyBorder="1" applyAlignment="1">
      <alignment horizontal="center"/>
    </xf>
    <xf numFmtId="1" fontId="7" fillId="7" borderId="1" xfId="0" applyNumberFormat="1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11" fillId="9" borderId="13" xfId="0" applyFont="1" applyFill="1" applyBorder="1"/>
    <xf numFmtId="0" fontId="11" fillId="11" borderId="13" xfId="0" applyFont="1" applyFill="1" applyBorder="1"/>
    <xf numFmtId="0" fontId="8" fillId="6" borderId="11" xfId="0" applyFont="1" applyFill="1" applyBorder="1" applyAlignment="1">
      <alignment horizontal="center" vertical="center" wrapText="1"/>
    </xf>
    <xf numFmtId="0" fontId="6" fillId="8" borderId="12" xfId="0" applyNumberFormat="1" applyFont="1" applyFill="1" applyBorder="1" applyAlignment="1">
      <alignment horizontal="center"/>
    </xf>
    <xf numFmtId="164" fontId="7" fillId="0" borderId="23" xfId="0" applyNumberFormat="1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/>
    <xf numFmtId="0" fontId="7" fillId="0" borderId="26" xfId="0" applyFont="1" applyBorder="1" applyAlignment="1">
      <alignment horizontal="left"/>
    </xf>
    <xf numFmtId="49" fontId="6" fillId="0" borderId="26" xfId="0" applyNumberFormat="1" applyFont="1" applyFill="1" applyBorder="1"/>
    <xf numFmtId="0" fontId="7" fillId="0" borderId="26" xfId="0" applyFont="1" applyBorder="1" applyAlignment="1">
      <alignment horizontal="center"/>
    </xf>
    <xf numFmtId="0" fontId="12" fillId="0" borderId="26" xfId="0" applyFont="1" applyFill="1" applyBorder="1"/>
    <xf numFmtId="164" fontId="7" fillId="0" borderId="27" xfId="0" applyNumberFormat="1" applyFont="1" applyBorder="1"/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4" fontId="13" fillId="0" borderId="32" xfId="0" applyNumberFormat="1" applyFont="1" applyFill="1" applyBorder="1" applyAlignment="1">
      <alignment vertical="center"/>
    </xf>
    <xf numFmtId="4" fontId="13" fillId="0" borderId="32" xfId="0" applyNumberFormat="1" applyFont="1" applyFill="1" applyBorder="1" applyAlignment="1">
      <alignment horizontal="center" vertical="center"/>
    </xf>
    <xf numFmtId="4" fontId="13" fillId="0" borderId="33" xfId="0" applyNumberFormat="1" applyFont="1" applyFill="1" applyBorder="1" applyAlignment="1">
      <alignment vertical="center"/>
    </xf>
    <xf numFmtId="0" fontId="5" fillId="6" borderId="34" xfId="0" applyFont="1" applyFill="1" applyBorder="1" applyAlignment="1">
      <alignment horizontal="center" vertical="top"/>
    </xf>
    <xf numFmtId="0" fontId="5" fillId="6" borderId="35" xfId="0" applyFont="1" applyFill="1" applyBorder="1" applyAlignment="1">
      <alignment horizontal="center" vertical="center"/>
    </xf>
    <xf numFmtId="0" fontId="5" fillId="6" borderId="36" xfId="0" applyFont="1" applyFill="1" applyBorder="1" applyAlignment="1">
      <alignment horizontal="center"/>
    </xf>
    <xf numFmtId="0" fontId="2" fillId="0" borderId="26" xfId="0" applyFont="1" applyBorder="1"/>
    <xf numFmtId="0" fontId="2" fillId="6" borderId="39" xfId="0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/>
    </xf>
    <xf numFmtId="0" fontId="2" fillId="12" borderId="0" xfId="0" applyFont="1" applyFill="1" applyBorder="1"/>
    <xf numFmtId="0" fontId="7" fillId="7" borderId="1" xfId="0" applyFont="1" applyFill="1" applyBorder="1" applyAlignment="1">
      <alignment horizontal="center"/>
    </xf>
    <xf numFmtId="165" fontId="7" fillId="8" borderId="1" xfId="0" applyNumberFormat="1" applyFont="1" applyFill="1" applyBorder="1" applyAlignment="1">
      <alignment horizontal="center" shrinkToFit="1"/>
    </xf>
    <xf numFmtId="0" fontId="9" fillId="7" borderId="1" xfId="0" applyFont="1" applyFill="1" applyBorder="1" applyAlignment="1">
      <alignment wrapText="1"/>
    </xf>
    <xf numFmtId="0" fontId="8" fillId="6" borderId="12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textRotation="90" wrapText="1"/>
    </xf>
    <xf numFmtId="0" fontId="7" fillId="0" borderId="0" xfId="0" applyFont="1" applyBorder="1"/>
    <xf numFmtId="0" fontId="7" fillId="0" borderId="46" xfId="0" applyFont="1" applyBorder="1"/>
    <xf numFmtId="0" fontId="8" fillId="6" borderId="52" xfId="0" applyFont="1" applyFill="1" applyBorder="1" applyAlignment="1">
      <alignment horizontal="center"/>
    </xf>
    <xf numFmtId="0" fontId="8" fillId="6" borderId="53" xfId="0" applyFont="1" applyFill="1" applyBorder="1" applyAlignment="1">
      <alignment horizontal="center"/>
    </xf>
    <xf numFmtId="0" fontId="7" fillId="7" borderId="37" xfId="0" applyFont="1" applyFill="1" applyBorder="1" applyAlignment="1">
      <alignment horizontal="center"/>
    </xf>
    <xf numFmtId="164" fontId="6" fillId="6" borderId="27" xfId="0" applyNumberFormat="1" applyFont="1" applyFill="1" applyBorder="1" applyAlignment="1">
      <alignment horizontal="right"/>
    </xf>
    <xf numFmtId="4" fontId="16" fillId="0" borderId="33" xfId="0" applyNumberFormat="1" applyFont="1" applyFill="1" applyBorder="1" applyAlignment="1">
      <alignment horizontal="center" vertical="center" wrapText="1"/>
    </xf>
    <xf numFmtId="0" fontId="7" fillId="13" borderId="13" xfId="0" applyFont="1" applyFill="1" applyBorder="1"/>
    <xf numFmtId="0" fontId="7" fillId="0" borderId="22" xfId="0" applyFont="1" applyBorder="1" applyAlignment="1">
      <alignment horizontal="left"/>
    </xf>
    <xf numFmtId="49" fontId="6" fillId="0" borderId="3" xfId="0" applyNumberFormat="1" applyFont="1" applyFill="1" applyBorder="1"/>
    <xf numFmtId="0" fontId="6" fillId="6" borderId="54" xfId="0" applyFont="1" applyFill="1" applyBorder="1" applyAlignment="1"/>
    <xf numFmtId="0" fontId="6" fillId="6" borderId="45" xfId="0" applyFont="1" applyFill="1" applyBorder="1" applyAlignment="1"/>
    <xf numFmtId="4" fontId="17" fillId="0" borderId="32" xfId="0" applyNumberFormat="1" applyFont="1" applyFill="1" applyBorder="1" applyAlignment="1">
      <alignment vertical="center"/>
    </xf>
    <xf numFmtId="0" fontId="3" fillId="8" borderId="14" xfId="0" applyNumberFormat="1" applyFont="1" applyFill="1" applyBorder="1" applyAlignment="1">
      <alignment horizontal="center"/>
    </xf>
    <xf numFmtId="49" fontId="3" fillId="8" borderId="14" xfId="0" applyNumberFormat="1" applyFont="1" applyFill="1" applyBorder="1" applyAlignment="1">
      <alignment horizontal="center" wrapText="1"/>
    </xf>
    <xf numFmtId="49" fontId="3" fillId="7" borderId="14" xfId="0" applyNumberFormat="1" applyFont="1" applyFill="1" applyBorder="1" applyAlignment="1">
      <alignment horizontal="left" wrapText="1"/>
    </xf>
    <xf numFmtId="9" fontId="3" fillId="8" borderId="15" xfId="0" applyNumberFormat="1" applyFont="1" applyFill="1" applyBorder="1" applyAlignment="1">
      <alignment horizontal="center" wrapText="1"/>
    </xf>
    <xf numFmtId="0" fontId="3" fillId="8" borderId="16" xfId="0" applyNumberFormat="1" applyFont="1" applyFill="1" applyBorder="1" applyAlignment="1">
      <alignment horizontal="center"/>
    </xf>
    <xf numFmtId="9" fontId="3" fillId="8" borderId="14" xfId="0" applyNumberFormat="1" applyFont="1" applyFill="1" applyBorder="1" applyAlignment="1">
      <alignment horizontal="center"/>
    </xf>
    <xf numFmtId="0" fontId="3" fillId="7" borderId="14" xfId="0" applyNumberFormat="1" applyFont="1" applyFill="1" applyBorder="1" applyAlignment="1">
      <alignment horizontal="center"/>
    </xf>
    <xf numFmtId="0" fontId="7" fillId="8" borderId="14" xfId="0" applyNumberFormat="1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 wrapText="1"/>
    </xf>
    <xf numFmtId="2" fontId="3" fillId="8" borderId="14" xfId="0" applyNumberFormat="1" applyFont="1" applyFill="1" applyBorder="1" applyAlignment="1">
      <alignment horizontal="center"/>
    </xf>
    <xf numFmtId="165" fontId="3" fillId="8" borderId="14" xfId="0" applyNumberFormat="1" applyFont="1" applyFill="1" applyBorder="1" applyAlignment="1">
      <alignment horizontal="center"/>
    </xf>
    <xf numFmtId="49" fontId="2" fillId="8" borderId="48" xfId="0" applyNumberFormat="1" applyFont="1" applyFill="1" applyBorder="1" applyAlignment="1">
      <alignment wrapText="1"/>
    </xf>
    <xf numFmtId="4" fontId="3" fillId="8" borderId="14" xfId="0" applyNumberFormat="1" applyFont="1" applyFill="1" applyBorder="1" applyAlignment="1">
      <alignment horizontal="right"/>
    </xf>
    <xf numFmtId="0" fontId="3" fillId="8" borderId="19" xfId="0" applyNumberFormat="1" applyFont="1" applyFill="1" applyBorder="1" applyAlignment="1">
      <alignment horizontal="center"/>
    </xf>
    <xf numFmtId="49" fontId="3" fillId="8" borderId="19" xfId="0" applyNumberFormat="1" applyFont="1" applyFill="1" applyBorder="1" applyAlignment="1">
      <alignment horizontal="center" wrapText="1"/>
    </xf>
    <xf numFmtId="49" fontId="3" fillId="7" borderId="19" xfId="0" applyNumberFormat="1" applyFont="1" applyFill="1" applyBorder="1" applyAlignment="1">
      <alignment horizontal="left" wrapText="1"/>
    </xf>
    <xf numFmtId="9" fontId="3" fillId="8" borderId="47" xfId="0" applyNumberFormat="1" applyFont="1" applyFill="1" applyBorder="1" applyAlignment="1">
      <alignment horizontal="center" wrapText="1"/>
    </xf>
    <xf numFmtId="49" fontId="3" fillId="8" borderId="17" xfId="0" applyNumberFormat="1" applyFont="1" applyFill="1" applyBorder="1" applyAlignment="1">
      <alignment horizontal="center"/>
    </xf>
    <xf numFmtId="9" fontId="3" fillId="8" borderId="19" xfId="0" applyNumberFormat="1" applyFont="1" applyFill="1" applyBorder="1" applyAlignment="1">
      <alignment horizontal="center"/>
    </xf>
    <xf numFmtId="0" fontId="3" fillId="7" borderId="19" xfId="0" applyNumberFormat="1" applyFont="1" applyFill="1" applyBorder="1" applyAlignment="1">
      <alignment horizontal="center"/>
    </xf>
    <xf numFmtId="0" fontId="7" fillId="8" borderId="19" xfId="0" applyNumberFormat="1" applyFont="1" applyFill="1" applyBorder="1" applyAlignment="1">
      <alignment horizontal="center"/>
    </xf>
    <xf numFmtId="0" fontId="3" fillId="8" borderId="17" xfId="0" applyFont="1" applyFill="1" applyBorder="1" applyAlignment="1">
      <alignment horizontal="center"/>
    </xf>
    <xf numFmtId="165" fontId="3" fillId="8" borderId="19" xfId="0" applyNumberFormat="1" applyFont="1" applyFill="1" applyBorder="1" applyAlignment="1">
      <alignment horizontal="center"/>
    </xf>
    <xf numFmtId="49" fontId="3" fillId="8" borderId="17" xfId="0" applyNumberFormat="1" applyFont="1" applyFill="1" applyBorder="1" applyAlignment="1">
      <alignment horizontal="center" wrapText="1"/>
    </xf>
    <xf numFmtId="4" fontId="3" fillId="8" borderId="19" xfId="0" applyNumberFormat="1" applyFont="1" applyFill="1" applyBorder="1" applyAlignment="1">
      <alignment horizontal="right"/>
    </xf>
    <xf numFmtId="0" fontId="3" fillId="8" borderId="17" xfId="0" applyNumberFormat="1" applyFont="1" applyFill="1" applyBorder="1" applyAlignment="1">
      <alignment horizontal="center"/>
    </xf>
    <xf numFmtId="49" fontId="3" fillId="7" borderId="17" xfId="0" applyNumberFormat="1" applyFont="1" applyFill="1" applyBorder="1" applyAlignment="1">
      <alignment horizontal="left" wrapText="1"/>
    </xf>
    <xf numFmtId="9" fontId="3" fillId="8" borderId="18" xfId="0" applyNumberFormat="1" applyFont="1" applyFill="1" applyBorder="1" applyAlignment="1">
      <alignment horizontal="center" wrapText="1"/>
    </xf>
    <xf numFmtId="0" fontId="3" fillId="7" borderId="17" xfId="0" applyNumberFormat="1" applyFont="1" applyFill="1" applyBorder="1" applyAlignment="1">
      <alignment horizontal="center"/>
    </xf>
    <xf numFmtId="0" fontId="7" fillId="8" borderId="17" xfId="0" applyNumberFormat="1" applyFont="1" applyFill="1" applyBorder="1" applyAlignment="1">
      <alignment horizontal="center"/>
    </xf>
    <xf numFmtId="165" fontId="3" fillId="8" borderId="17" xfId="0" applyNumberFormat="1" applyFont="1" applyFill="1" applyBorder="1" applyAlignment="1">
      <alignment horizontal="center"/>
    </xf>
    <xf numFmtId="0" fontId="3" fillId="8" borderId="20" xfId="0" applyNumberFormat="1" applyFont="1" applyFill="1" applyBorder="1" applyAlignment="1">
      <alignment horizontal="center"/>
    </xf>
    <xf numFmtId="49" fontId="3" fillId="8" borderId="20" xfId="0" applyNumberFormat="1" applyFont="1" applyFill="1" applyBorder="1" applyAlignment="1">
      <alignment horizontal="center" wrapText="1"/>
    </xf>
    <xf numFmtId="49" fontId="3" fillId="7" borderId="20" xfId="0" applyNumberFormat="1" applyFont="1" applyFill="1" applyBorder="1" applyAlignment="1">
      <alignment horizontal="left" wrapText="1"/>
    </xf>
    <xf numFmtId="9" fontId="3" fillId="8" borderId="21" xfId="0" applyNumberFormat="1" applyFont="1" applyFill="1" applyBorder="1" applyAlignment="1">
      <alignment horizontal="center" wrapText="1"/>
    </xf>
    <xf numFmtId="0" fontId="3" fillId="8" borderId="20" xfId="0" applyFont="1" applyFill="1" applyBorder="1" applyAlignment="1">
      <alignment horizontal="center"/>
    </xf>
    <xf numFmtId="0" fontId="3" fillId="7" borderId="20" xfId="0" applyNumberFormat="1" applyFont="1" applyFill="1" applyBorder="1" applyAlignment="1">
      <alignment horizontal="center"/>
    </xf>
    <xf numFmtId="0" fontId="7" fillId="8" borderId="20" xfId="0" applyNumberFormat="1" applyFont="1" applyFill="1" applyBorder="1" applyAlignment="1">
      <alignment horizontal="center"/>
    </xf>
    <xf numFmtId="165" fontId="3" fillId="8" borderId="20" xfId="0" applyNumberFormat="1" applyFont="1" applyFill="1" applyBorder="1" applyAlignment="1">
      <alignment horizontal="center"/>
    </xf>
    <xf numFmtId="4" fontId="3" fillId="8" borderId="20" xfId="0" applyNumberFormat="1" applyFont="1" applyFill="1" applyBorder="1" applyAlignment="1">
      <alignment horizontal="right"/>
    </xf>
    <xf numFmtId="49" fontId="2" fillId="8" borderId="17" xfId="0" applyNumberFormat="1" applyFont="1" applyFill="1" applyBorder="1" applyAlignment="1">
      <alignment horizontal="center" wrapText="1"/>
    </xf>
    <xf numFmtId="49" fontId="2" fillId="8" borderId="20" xfId="0" applyNumberFormat="1" applyFont="1" applyFill="1" applyBorder="1" applyAlignment="1">
      <alignment horizontal="center" wrapText="1"/>
    </xf>
    <xf numFmtId="0" fontId="8" fillId="6" borderId="24" xfId="0" applyFont="1" applyFill="1" applyBorder="1" applyAlignment="1">
      <alignment horizontal="center"/>
    </xf>
    <xf numFmtId="0" fontId="8" fillId="6" borderId="24" xfId="0" applyFont="1" applyFill="1" applyBorder="1" applyAlignment="1">
      <alignment horizontal="center" vertical="center"/>
    </xf>
    <xf numFmtId="0" fontId="8" fillId="6" borderId="55" xfId="0" applyFont="1" applyFill="1" applyBorder="1" applyAlignment="1">
      <alignment horizontal="center"/>
    </xf>
    <xf numFmtId="0" fontId="9" fillId="7" borderId="55" xfId="0" applyFont="1" applyFill="1" applyBorder="1" applyAlignment="1">
      <alignment wrapText="1"/>
    </xf>
    <xf numFmtId="0" fontId="7" fillId="0" borderId="23" xfId="0" applyFont="1" applyBorder="1"/>
    <xf numFmtId="0" fontId="7" fillId="0" borderId="24" xfId="0" applyFont="1" applyBorder="1"/>
    <xf numFmtId="4" fontId="6" fillId="0" borderId="22" xfId="0" applyNumberFormat="1" applyFont="1" applyFill="1" applyBorder="1" applyAlignment="1">
      <alignment horizontal="center" vertical="center" wrapText="1"/>
    </xf>
    <xf numFmtId="0" fontId="7" fillId="0" borderId="56" xfId="0" applyFont="1" applyBorder="1" applyAlignment="1">
      <alignment vertical="center"/>
    </xf>
    <xf numFmtId="4" fontId="15" fillId="0" borderId="29" xfId="0" applyNumberFormat="1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vertical="center" wrapText="1"/>
    </xf>
    <xf numFmtId="164" fontId="6" fillId="0" borderId="58" xfId="0" applyNumberFormat="1" applyFont="1" applyFill="1" applyBorder="1" applyAlignment="1">
      <alignment vertical="center" wrapText="1"/>
    </xf>
    <xf numFmtId="0" fontId="8" fillId="6" borderId="59" xfId="0" applyFont="1" applyFill="1" applyBorder="1" applyAlignment="1">
      <alignment horizontal="center"/>
    </xf>
    <xf numFmtId="0" fontId="8" fillId="6" borderId="61" xfId="0" applyFont="1" applyFill="1" applyBorder="1" applyAlignment="1">
      <alignment horizontal="left"/>
    </xf>
    <xf numFmtId="0" fontId="8" fillId="6" borderId="61" xfId="0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center"/>
    </xf>
    <xf numFmtId="0" fontId="8" fillId="6" borderId="61" xfId="0" applyFont="1" applyFill="1" applyBorder="1" applyAlignment="1">
      <alignment horizontal="center"/>
    </xf>
    <xf numFmtId="164" fontId="8" fillId="6" borderId="62" xfId="0" applyNumberFormat="1" applyFont="1" applyFill="1" applyBorder="1" applyAlignment="1">
      <alignment horizontal="center"/>
    </xf>
    <xf numFmtId="164" fontId="8" fillId="6" borderId="51" xfId="0" applyNumberFormat="1" applyFont="1" applyFill="1" applyBorder="1" applyAlignment="1">
      <alignment horizontal="center" vertical="center"/>
    </xf>
    <xf numFmtId="164" fontId="8" fillId="6" borderId="38" xfId="0" applyNumberFormat="1" applyFont="1" applyFill="1" applyBorder="1" applyAlignment="1">
      <alignment horizontal="center"/>
    </xf>
    <xf numFmtId="164" fontId="6" fillId="8" borderId="38" xfId="0" applyNumberFormat="1" applyFont="1" applyFill="1" applyBorder="1" applyAlignment="1">
      <alignment shrinkToFit="1"/>
    </xf>
    <xf numFmtId="164" fontId="6" fillId="6" borderId="63" xfId="0" applyNumberFormat="1" applyFont="1" applyFill="1" applyBorder="1" applyAlignment="1">
      <alignment horizontal="right"/>
    </xf>
    <xf numFmtId="49" fontId="2" fillId="8" borderId="14" xfId="0" applyNumberFormat="1" applyFont="1" applyFill="1" applyBorder="1" applyAlignment="1">
      <alignment wrapText="1"/>
    </xf>
    <xf numFmtId="0" fontId="2" fillId="0" borderId="43" xfId="0" applyFont="1" applyBorder="1"/>
    <xf numFmtId="0" fontId="14" fillId="0" borderId="0" xfId="0" applyFont="1"/>
    <xf numFmtId="0" fontId="7" fillId="0" borderId="42" xfId="0" applyFont="1" applyBorder="1" applyAlignment="1">
      <alignment horizontal="center"/>
    </xf>
    <xf numFmtId="0" fontId="18" fillId="0" borderId="43" xfId="0" applyFont="1" applyBorder="1"/>
    <xf numFmtId="0" fontId="7" fillId="0" borderId="43" xfId="0" applyFont="1" applyBorder="1" applyAlignment="1">
      <alignment horizontal="left"/>
    </xf>
    <xf numFmtId="0" fontId="7" fillId="0" borderId="43" xfId="0" applyFont="1" applyBorder="1"/>
    <xf numFmtId="49" fontId="6" fillId="0" borderId="43" xfId="0" applyNumberFormat="1" applyFont="1" applyFill="1" applyBorder="1"/>
    <xf numFmtId="0" fontId="7" fillId="3" borderId="43" xfId="0" applyFont="1" applyFill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12" fillId="0" borderId="43" xfId="0" applyFont="1" applyFill="1" applyBorder="1"/>
    <xf numFmtId="164" fontId="7" fillId="0" borderId="43" xfId="0" applyNumberFormat="1" applyFont="1" applyBorder="1"/>
    <xf numFmtId="0" fontId="7" fillId="0" borderId="44" xfId="0" applyFont="1" applyBorder="1"/>
    <xf numFmtId="0" fontId="4" fillId="8" borderId="14" xfId="0" applyNumberFormat="1" applyFont="1" applyFill="1" applyBorder="1" applyAlignment="1">
      <alignment horizontal="center"/>
    </xf>
    <xf numFmtId="0" fontId="4" fillId="8" borderId="19" xfId="0" applyNumberFormat="1" applyFont="1" applyFill="1" applyBorder="1" applyAlignment="1">
      <alignment horizontal="center"/>
    </xf>
    <xf numFmtId="0" fontId="4" fillId="8" borderId="17" xfId="0" applyNumberFormat="1" applyFont="1" applyFill="1" applyBorder="1" applyAlignment="1">
      <alignment horizontal="center"/>
    </xf>
    <xf numFmtId="0" fontId="4" fillId="8" borderId="20" xfId="0" applyNumberFormat="1" applyFont="1" applyFill="1" applyBorder="1" applyAlignment="1">
      <alignment horizontal="center"/>
    </xf>
    <xf numFmtId="49" fontId="2" fillId="8" borderId="11" xfId="0" applyNumberFormat="1" applyFont="1" applyFill="1" applyBorder="1" applyAlignment="1">
      <alignment wrapText="1"/>
    </xf>
    <xf numFmtId="49" fontId="2" fillId="8" borderId="17" xfId="0" applyNumberFormat="1" applyFont="1" applyFill="1" applyBorder="1" applyAlignment="1">
      <alignment wrapText="1"/>
    </xf>
    <xf numFmtId="49" fontId="2" fillId="8" borderId="64" xfId="0" applyNumberFormat="1" applyFont="1" applyFill="1" applyBorder="1" applyAlignment="1">
      <alignment wrapText="1"/>
    </xf>
    <xf numFmtId="49" fontId="2" fillId="8" borderId="65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center" wrapText="1"/>
    </xf>
    <xf numFmtId="165" fontId="7" fillId="7" borderId="12" xfId="0" applyNumberFormat="1" applyFont="1" applyFill="1" applyBorder="1" applyAlignment="1">
      <alignment horizontal="center"/>
    </xf>
    <xf numFmtId="9" fontId="3" fillId="8" borderId="66" xfId="0" applyNumberFormat="1" applyFont="1" applyFill="1" applyBorder="1" applyAlignment="1">
      <alignment horizontal="center" wrapText="1"/>
    </xf>
    <xf numFmtId="49" fontId="2" fillId="8" borderId="16" xfId="0" applyNumberFormat="1" applyFont="1" applyFill="1" applyBorder="1" applyAlignment="1">
      <alignment wrapText="1"/>
    </xf>
    <xf numFmtId="0" fontId="14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165" fontId="2" fillId="0" borderId="0" xfId="0" applyNumberFormat="1" applyFont="1" applyBorder="1"/>
    <xf numFmtId="0" fontId="3" fillId="0" borderId="60" xfId="0" applyFont="1" applyBorder="1" applyAlignment="1">
      <alignment horizontal="center"/>
    </xf>
    <xf numFmtId="0" fontId="19" fillId="0" borderId="60" xfId="0" applyFont="1" applyBorder="1" applyAlignment="1">
      <alignment horizontal="center" wrapText="1"/>
    </xf>
    <xf numFmtId="0" fontId="7" fillId="0" borderId="12" xfId="0" applyFont="1" applyFill="1" applyBorder="1" applyAlignment="1">
      <alignment horizontal="center"/>
    </xf>
    <xf numFmtId="49" fontId="3" fillId="7" borderId="70" xfId="0" applyNumberFormat="1" applyFont="1" applyFill="1" applyBorder="1" applyAlignment="1">
      <alignment horizontal="left" wrapText="1"/>
    </xf>
    <xf numFmtId="9" fontId="3" fillId="8" borderId="12" xfId="0" applyNumberFormat="1" applyFont="1" applyFill="1" applyBorder="1" applyAlignment="1">
      <alignment horizontal="center" wrapText="1"/>
    </xf>
    <xf numFmtId="0" fontId="4" fillId="8" borderId="70" xfId="0" applyNumberFormat="1" applyFont="1" applyFill="1" applyBorder="1" applyAlignment="1">
      <alignment horizontal="center"/>
    </xf>
    <xf numFmtId="0" fontId="3" fillId="8" borderId="70" xfId="0" applyNumberFormat="1" applyFont="1" applyFill="1" applyBorder="1" applyAlignment="1">
      <alignment horizontal="center"/>
    </xf>
    <xf numFmtId="0" fontId="3" fillId="8" borderId="70" xfId="0" applyFont="1" applyFill="1" applyBorder="1" applyAlignment="1">
      <alignment horizontal="center"/>
    </xf>
    <xf numFmtId="0" fontId="3" fillId="7" borderId="70" xfId="0" applyNumberFormat="1" applyFont="1" applyFill="1" applyBorder="1" applyAlignment="1">
      <alignment horizontal="center"/>
    </xf>
    <xf numFmtId="0" fontId="7" fillId="8" borderId="70" xfId="0" applyNumberFormat="1" applyFont="1" applyFill="1" applyBorder="1" applyAlignment="1">
      <alignment horizontal="center"/>
    </xf>
    <xf numFmtId="165" fontId="3" fillId="8" borderId="70" xfId="0" applyNumberFormat="1" applyFont="1" applyFill="1" applyBorder="1" applyAlignment="1">
      <alignment horizontal="center"/>
    </xf>
    <xf numFmtId="49" fontId="3" fillId="8" borderId="70" xfId="0" applyNumberFormat="1" applyFont="1" applyFill="1" applyBorder="1" applyAlignment="1">
      <alignment horizontal="center" wrapText="1"/>
    </xf>
    <xf numFmtId="9" fontId="3" fillId="8" borderId="71" xfId="0" applyNumberFormat="1" applyFont="1" applyFill="1" applyBorder="1" applyAlignment="1">
      <alignment horizontal="center" wrapText="1"/>
    </xf>
    <xf numFmtId="0" fontId="7" fillId="8" borderId="43" xfId="0" applyFont="1" applyFill="1" applyBorder="1" applyAlignment="1">
      <alignment horizontal="center" wrapText="1"/>
    </xf>
    <xf numFmtId="49" fontId="2" fillId="8" borderId="20" xfId="0" applyNumberFormat="1" applyFont="1" applyFill="1" applyBorder="1" applyAlignment="1">
      <alignment wrapText="1"/>
    </xf>
    <xf numFmtId="49" fontId="2" fillId="8" borderId="72" xfId="0" applyNumberFormat="1" applyFont="1" applyFill="1" applyBorder="1" applyAlignment="1">
      <alignment wrapText="1"/>
    </xf>
    <xf numFmtId="0" fontId="2" fillId="0" borderId="73" xfId="0" applyFont="1" applyBorder="1"/>
    <xf numFmtId="49" fontId="3" fillId="8" borderId="13" xfId="0" applyNumberFormat="1" applyFont="1" applyFill="1" applyBorder="1" applyAlignment="1">
      <alignment horizontal="center" wrapText="1"/>
    </xf>
    <xf numFmtId="0" fontId="3" fillId="8" borderId="13" xfId="0" applyNumberFormat="1" applyFont="1" applyFill="1" applyBorder="1" applyAlignment="1">
      <alignment horizontal="center"/>
    </xf>
    <xf numFmtId="49" fontId="3" fillId="7" borderId="13" xfId="0" applyNumberFormat="1" applyFont="1" applyFill="1" applyBorder="1" applyAlignment="1">
      <alignment horizontal="left" wrapText="1"/>
    </xf>
    <xf numFmtId="9" fontId="3" fillId="8" borderId="67" xfId="0" applyNumberFormat="1" applyFont="1" applyFill="1" applyBorder="1" applyAlignment="1">
      <alignment horizontal="center" wrapText="1"/>
    </xf>
    <xf numFmtId="0" fontId="4" fillId="8" borderId="13" xfId="0" applyNumberFormat="1" applyFont="1" applyFill="1" applyBorder="1" applyAlignment="1">
      <alignment horizontal="center"/>
    </xf>
    <xf numFmtId="9" fontId="3" fillId="8" borderId="13" xfId="0" applyNumberFormat="1" applyFont="1" applyFill="1" applyBorder="1" applyAlignment="1">
      <alignment horizontal="center"/>
    </xf>
    <xf numFmtId="0" fontId="3" fillId="7" borderId="13" xfId="0" applyNumberFormat="1" applyFont="1" applyFill="1" applyBorder="1" applyAlignment="1">
      <alignment horizontal="center"/>
    </xf>
    <xf numFmtId="0" fontId="7" fillId="8" borderId="13" xfId="0" applyNumberFormat="1" applyFont="1" applyFill="1" applyBorder="1" applyAlignment="1">
      <alignment horizontal="center"/>
    </xf>
    <xf numFmtId="2" fontId="3" fillId="8" borderId="13" xfId="0" applyNumberFormat="1" applyFont="1" applyFill="1" applyBorder="1" applyAlignment="1">
      <alignment horizontal="center"/>
    </xf>
    <xf numFmtId="165" fontId="3" fillId="8" borderId="13" xfId="0" applyNumberFormat="1" applyFont="1" applyFill="1" applyBorder="1" applyAlignment="1">
      <alignment horizontal="center"/>
    </xf>
    <xf numFmtId="49" fontId="2" fillId="8" borderId="13" xfId="0" applyNumberFormat="1" applyFont="1" applyFill="1" applyBorder="1" applyAlignment="1">
      <alignment wrapText="1"/>
    </xf>
    <xf numFmtId="4" fontId="3" fillId="8" borderId="13" xfId="0" applyNumberFormat="1" applyFont="1" applyFill="1" applyBorder="1" applyAlignment="1">
      <alignment horizontal="right"/>
    </xf>
    <xf numFmtId="49" fontId="2" fillId="8" borderId="74" xfId="0" applyNumberFormat="1" applyFont="1" applyFill="1" applyBorder="1" applyAlignment="1">
      <alignment wrapText="1"/>
    </xf>
    <xf numFmtId="9" fontId="3" fillId="8" borderId="74" xfId="0" applyNumberFormat="1" applyFont="1" applyFill="1" applyBorder="1" applyAlignment="1">
      <alignment horizontal="center" wrapText="1"/>
    </xf>
    <xf numFmtId="49" fontId="3" fillId="8" borderId="13" xfId="0" applyNumberFormat="1" applyFont="1" applyFill="1" applyBorder="1" applyAlignment="1">
      <alignment horizontal="center"/>
    </xf>
    <xf numFmtId="0" fontId="3" fillId="8" borderId="13" xfId="0" applyFont="1" applyFill="1" applyBorder="1" applyAlignment="1">
      <alignment horizontal="center"/>
    </xf>
    <xf numFmtId="0" fontId="2" fillId="0" borderId="75" xfId="0" applyFont="1" applyBorder="1"/>
    <xf numFmtId="49" fontId="2" fillId="8" borderId="76" xfId="0" applyNumberFormat="1" applyFont="1" applyFill="1" applyBorder="1" applyAlignment="1">
      <alignment wrapText="1"/>
    </xf>
    <xf numFmtId="49" fontId="2" fillId="8" borderId="70" xfId="0" applyNumberFormat="1" applyFont="1" applyFill="1" applyBorder="1" applyAlignment="1">
      <alignment horizontal="center" wrapText="1"/>
    </xf>
    <xf numFmtId="49" fontId="2" fillId="8" borderId="13" xfId="0" applyNumberFormat="1" applyFont="1" applyFill="1" applyBorder="1" applyAlignment="1">
      <alignment horizontal="center" wrapText="1"/>
    </xf>
    <xf numFmtId="165" fontId="2" fillId="0" borderId="13" xfId="0" applyNumberFormat="1" applyFont="1" applyBorder="1"/>
    <xf numFmtId="49" fontId="7" fillId="7" borderId="14" xfId="0" applyNumberFormat="1" applyFont="1" applyFill="1" applyBorder="1" applyAlignment="1">
      <alignment horizontal="left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6" fillId="0" borderId="45" xfId="0" applyFont="1" applyFill="1" applyBorder="1" applyAlignment="1"/>
    <xf numFmtId="0" fontId="7" fillId="0" borderId="0" xfId="0" applyFont="1" applyFill="1" applyBorder="1"/>
    <xf numFmtId="2" fontId="8" fillId="0" borderId="61" xfId="0" applyNumberFormat="1" applyFont="1" applyFill="1" applyBorder="1" applyAlignment="1">
      <alignment horizontal="center"/>
    </xf>
    <xf numFmtId="2" fontId="8" fillId="0" borderId="1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 shrinkToFit="1"/>
    </xf>
    <xf numFmtId="0" fontId="7" fillId="0" borderId="3" xfId="0" applyFont="1" applyFill="1" applyBorder="1" applyAlignment="1">
      <alignment horizontal="center"/>
    </xf>
    <xf numFmtId="0" fontId="7" fillId="0" borderId="26" xfId="0" applyFont="1" applyFill="1" applyBorder="1" applyAlignment="1">
      <alignment horizontal="center"/>
    </xf>
    <xf numFmtId="2" fontId="7" fillId="0" borderId="43" xfId="0" applyNumberFormat="1" applyFont="1" applyFill="1" applyBorder="1"/>
    <xf numFmtId="2" fontId="7" fillId="0" borderId="0" xfId="0" applyNumberFormat="1" applyFont="1" applyFill="1"/>
    <xf numFmtId="0" fontId="8" fillId="0" borderId="1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 shrinkToFit="1"/>
    </xf>
    <xf numFmtId="0" fontId="6" fillId="0" borderId="0" xfId="0" applyFont="1" applyFill="1" applyBorder="1"/>
    <xf numFmtId="0" fontId="21" fillId="0" borderId="3" xfId="0" applyFont="1" applyFill="1" applyBorder="1"/>
    <xf numFmtId="0" fontId="21" fillId="0" borderId="26" xfId="0" applyFont="1" applyFill="1" applyBorder="1"/>
    <xf numFmtId="0" fontId="6" fillId="0" borderId="43" xfId="0" applyFont="1" applyFill="1" applyBorder="1"/>
    <xf numFmtId="0" fontId="6" fillId="0" borderId="0" xfId="0" applyFont="1" applyFill="1"/>
    <xf numFmtId="1" fontId="8" fillId="0" borderId="10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/>
    </xf>
    <xf numFmtId="1" fontId="7" fillId="0" borderId="12" xfId="0" applyNumberFormat="1" applyFont="1" applyFill="1" applyBorder="1" applyAlignment="1">
      <alignment horizontal="center" shrinkToFit="1"/>
    </xf>
    <xf numFmtId="1" fontId="7" fillId="0" borderId="43" xfId="0" applyNumberFormat="1" applyFont="1" applyFill="1" applyBorder="1"/>
    <xf numFmtId="1" fontId="7" fillId="0" borderId="0" xfId="0" applyNumberFormat="1" applyFont="1" applyFill="1"/>
    <xf numFmtId="4" fontId="15" fillId="0" borderId="31" xfId="0" applyNumberFormat="1" applyFont="1" applyFill="1" applyBorder="1" applyAlignment="1">
      <alignment vertical="center"/>
    </xf>
    <xf numFmtId="49" fontId="3" fillId="0" borderId="19" xfId="0" applyNumberFormat="1" applyFont="1" applyFill="1" applyBorder="1" applyAlignment="1">
      <alignment horizontal="center" wrapText="1"/>
    </xf>
    <xf numFmtId="0" fontId="3" fillId="0" borderId="19" xfId="0" applyNumberFormat="1" applyFont="1" applyFill="1" applyBorder="1" applyAlignment="1">
      <alignment horizontal="center"/>
    </xf>
    <xf numFmtId="49" fontId="3" fillId="0" borderId="19" xfId="0" applyNumberFormat="1" applyFont="1" applyFill="1" applyBorder="1" applyAlignment="1">
      <alignment horizontal="left" wrapText="1"/>
    </xf>
    <xf numFmtId="9" fontId="3" fillId="0" borderId="47" xfId="0" applyNumberFormat="1" applyFont="1" applyFill="1" applyBorder="1" applyAlignment="1">
      <alignment horizontal="center" wrapText="1"/>
    </xf>
    <xf numFmtId="0" fontId="4" fillId="0" borderId="19" xfId="0" applyNumberFormat="1" applyFont="1" applyFill="1" applyBorder="1" applyAlignment="1">
      <alignment horizontal="center"/>
    </xf>
    <xf numFmtId="9" fontId="3" fillId="0" borderId="19" xfId="0" applyNumberFormat="1" applyFont="1" applyFill="1" applyBorder="1" applyAlignment="1">
      <alignment horizontal="center"/>
    </xf>
    <xf numFmtId="0" fontId="7" fillId="0" borderId="19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 wrapText="1"/>
    </xf>
    <xf numFmtId="2" fontId="3" fillId="0" borderId="14" xfId="0" applyNumberFormat="1" applyFont="1" applyFill="1" applyBorder="1" applyAlignment="1">
      <alignment horizontal="center"/>
    </xf>
    <xf numFmtId="165" fontId="3" fillId="0" borderId="19" xfId="0" applyNumberFormat="1" applyFont="1" applyFill="1" applyBorder="1" applyAlignment="1">
      <alignment horizontal="center"/>
    </xf>
    <xf numFmtId="49" fontId="2" fillId="0" borderId="17" xfId="0" applyNumberFormat="1" applyFont="1" applyFill="1" applyBorder="1" applyAlignment="1">
      <alignment wrapText="1"/>
    </xf>
    <xf numFmtId="4" fontId="3" fillId="0" borderId="19" xfId="0" applyNumberFormat="1" applyFont="1" applyFill="1" applyBorder="1" applyAlignment="1">
      <alignment horizontal="right"/>
    </xf>
    <xf numFmtId="49" fontId="2" fillId="0" borderId="76" xfId="0" applyNumberFormat="1" applyFont="1" applyFill="1" applyBorder="1" applyAlignment="1">
      <alignment wrapText="1"/>
    </xf>
    <xf numFmtId="0" fontId="2" fillId="0" borderId="2" xfId="0" applyFont="1" applyFill="1" applyBorder="1"/>
    <xf numFmtId="0" fontId="2" fillId="0" borderId="0" xfId="0" applyFont="1" applyFill="1" applyBorder="1"/>
    <xf numFmtId="49" fontId="3" fillId="0" borderId="70" xfId="0" applyNumberFormat="1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/>
    </xf>
    <xf numFmtId="49" fontId="2" fillId="0" borderId="19" xfId="0" applyNumberFormat="1" applyFont="1" applyFill="1" applyBorder="1" applyAlignment="1">
      <alignment horizontal="center" wrapText="1"/>
    </xf>
    <xf numFmtId="4" fontId="15" fillId="0" borderId="32" xfId="0" applyNumberFormat="1" applyFont="1" applyFill="1" applyBorder="1" applyAlignment="1">
      <alignment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6" fillId="0" borderId="42" xfId="0" applyFont="1" applyFill="1" applyBorder="1" applyAlignment="1"/>
    <xf numFmtId="0" fontId="6" fillId="0" borderId="43" xfId="0" applyFont="1" applyFill="1" applyBorder="1" applyAlignment="1"/>
    <xf numFmtId="4" fontId="6" fillId="0" borderId="44" xfId="0" applyNumberFormat="1" applyFont="1" applyFill="1" applyBorder="1" applyAlignment="1"/>
    <xf numFmtId="0" fontId="11" fillId="4" borderId="42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0" fontId="11" fillId="5" borderId="42" xfId="0" applyFont="1" applyFill="1" applyBorder="1" applyAlignment="1">
      <alignment horizontal="center"/>
    </xf>
    <xf numFmtId="0" fontId="11" fillId="5" borderId="43" xfId="0" applyFont="1" applyFill="1" applyBorder="1" applyAlignment="1">
      <alignment horizontal="center"/>
    </xf>
    <xf numFmtId="0" fontId="11" fillId="5" borderId="44" xfId="0" applyFont="1" applyFill="1" applyBorder="1" applyAlignment="1">
      <alignment horizontal="center"/>
    </xf>
    <xf numFmtId="0" fontId="11" fillId="10" borderId="42" xfId="0" applyFont="1" applyFill="1" applyBorder="1" applyAlignment="1">
      <alignment horizontal="center"/>
    </xf>
    <xf numFmtId="0" fontId="11" fillId="10" borderId="43" xfId="0" applyFont="1" applyFill="1" applyBorder="1" applyAlignment="1">
      <alignment horizontal="center"/>
    </xf>
    <xf numFmtId="0" fontId="11" fillId="10" borderId="44" xfId="0" applyFont="1" applyFill="1" applyBorder="1" applyAlignment="1">
      <alignment horizontal="center"/>
    </xf>
    <xf numFmtId="0" fontId="8" fillId="6" borderId="60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4" fontId="15" fillId="0" borderId="57" xfId="0" applyNumberFormat="1" applyFont="1" applyFill="1" applyBorder="1" applyAlignment="1">
      <alignment horizontal="left" vertical="center" wrapText="1"/>
    </xf>
    <xf numFmtId="4" fontId="15" fillId="0" borderId="3" xfId="0" applyNumberFormat="1" applyFont="1" applyFill="1" applyBorder="1" applyAlignment="1">
      <alignment horizontal="left" vertical="center" wrapText="1"/>
    </xf>
    <xf numFmtId="0" fontId="8" fillId="6" borderId="49" xfId="0" applyFont="1" applyFill="1" applyBorder="1" applyAlignment="1">
      <alignment horizontal="center"/>
    </xf>
    <xf numFmtId="0" fontId="8" fillId="6" borderId="50" xfId="0" applyFont="1" applyFill="1" applyBorder="1" applyAlignment="1">
      <alignment horizontal="center"/>
    </xf>
    <xf numFmtId="0" fontId="8" fillId="6" borderId="32" xfId="0" applyFont="1" applyFill="1" applyBorder="1" applyAlignment="1">
      <alignment horizontal="center"/>
    </xf>
    <xf numFmtId="2" fontId="8" fillId="6" borderId="49" xfId="0" applyNumberFormat="1" applyFont="1" applyFill="1" applyBorder="1" applyAlignment="1">
      <alignment horizontal="center"/>
    </xf>
    <xf numFmtId="2" fontId="8" fillId="6" borderId="32" xfId="0" applyNumberFormat="1" applyFont="1" applyFill="1" applyBorder="1" applyAlignment="1">
      <alignment horizontal="center"/>
    </xf>
    <xf numFmtId="2" fontId="8" fillId="6" borderId="50" xfId="0" applyNumberFormat="1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8" fillId="6" borderId="68" xfId="0" applyFont="1" applyFill="1" applyBorder="1" applyAlignment="1">
      <alignment horizontal="center" vertical="center" wrapText="1"/>
    </xf>
    <xf numFmtId="0" fontId="8" fillId="6" borderId="6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6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CC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8"/>
  <sheetViews>
    <sheetView view="pageBreakPreview" zoomScaleNormal="100" zoomScaleSheetLayoutView="100" zoomScalePageLayoutView="75" workbookViewId="0">
      <pane ySplit="4" topLeftCell="A28" activePane="bottomLeft" state="frozen"/>
      <selection activeCell="E1" sqref="E1"/>
      <selection pane="bottomLeft" activeCell="A50" sqref="A50:XFD50"/>
    </sheetView>
  </sheetViews>
  <sheetFormatPr defaultColWidth="9.109375" defaultRowHeight="12" x14ac:dyDescent="0.25"/>
  <cols>
    <col min="1" max="1" width="4" style="54" customWidth="1"/>
    <col min="2" max="2" width="6.33203125" style="27" customWidth="1"/>
    <col min="3" max="3" width="21.88671875" style="55" customWidth="1"/>
    <col min="4" max="4" width="6.33203125" style="27" customWidth="1"/>
    <col min="5" max="5" width="4.44140625" style="56" customWidth="1"/>
    <col min="6" max="6" width="4.6640625" style="53" customWidth="1"/>
    <col min="7" max="7" width="4.88671875" style="265" customWidth="1"/>
    <col min="8" max="8" width="4.6640625" style="54" customWidth="1"/>
    <col min="9" max="9" width="5" style="54" customWidth="1"/>
    <col min="10" max="10" width="5.109375" style="54" customWidth="1"/>
    <col min="11" max="11" width="4.109375" style="57" customWidth="1"/>
    <col min="12" max="12" width="5.33203125" style="27" customWidth="1"/>
    <col min="13" max="13" width="4" style="27" customWidth="1"/>
    <col min="14" max="14" width="3.6640625" style="54" customWidth="1"/>
    <col min="15" max="15" width="3.6640625" style="260" customWidth="1"/>
    <col min="16" max="16" width="5" style="27" customWidth="1"/>
    <col min="17" max="17" width="6.33203125" style="27" customWidth="1"/>
    <col min="18" max="18" width="8.44140625" style="252" customWidth="1"/>
    <col min="19" max="19" width="4" style="54" customWidth="1"/>
    <col min="20" max="20" width="4.109375" style="54" customWidth="1"/>
    <col min="21" max="21" width="4.5546875" style="54" customWidth="1"/>
    <col min="22" max="22" width="17.44140625" style="27" customWidth="1"/>
    <col min="23" max="23" width="11.6640625" style="58" customWidth="1"/>
    <col min="24" max="24" width="13.6640625" style="27" hidden="1" customWidth="1"/>
    <col min="25" max="25" width="15.6640625" style="27" hidden="1" customWidth="1"/>
    <col min="26" max="26" width="16.5546875" style="27" customWidth="1"/>
    <col min="27" max="27" width="11.88671875" style="27" customWidth="1"/>
    <col min="28" max="28" width="5.33203125" style="27" customWidth="1"/>
    <col min="29" max="29" width="4.88671875" style="27" customWidth="1"/>
    <col min="30" max="30" width="5.109375" style="27" customWidth="1"/>
    <col min="31" max="32" width="4.88671875" style="27" customWidth="1"/>
    <col min="33" max="16384" width="9.109375" style="27"/>
  </cols>
  <sheetData>
    <row r="1" spans="1:48" s="26" customFormat="1" ht="24" x14ac:dyDescent="0.25">
      <c r="A1" s="156" t="s">
        <v>55</v>
      </c>
      <c r="B1" s="157"/>
      <c r="C1" s="305" t="s">
        <v>125</v>
      </c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158"/>
      <c r="V1" s="159"/>
      <c r="W1" s="160"/>
      <c r="X1" s="101" t="s">
        <v>73</v>
      </c>
      <c r="Y1" s="101" t="s">
        <v>73</v>
      </c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</row>
    <row r="2" spans="1:48" s="29" customFormat="1" x14ac:dyDescent="0.25">
      <c r="A2" s="161"/>
      <c r="B2" s="303" t="s">
        <v>0</v>
      </c>
      <c r="C2" s="162"/>
      <c r="D2" s="163"/>
      <c r="E2" s="164" t="s">
        <v>1</v>
      </c>
      <c r="F2" s="307" t="s">
        <v>2</v>
      </c>
      <c r="G2" s="308"/>
      <c r="H2" s="165" t="s">
        <v>56</v>
      </c>
      <c r="I2" s="165" t="s">
        <v>3</v>
      </c>
      <c r="J2" s="307" t="s">
        <v>4</v>
      </c>
      <c r="K2" s="309"/>
      <c r="L2" s="309"/>
      <c r="M2" s="308"/>
      <c r="N2" s="307" t="s">
        <v>5</v>
      </c>
      <c r="O2" s="308"/>
      <c r="P2" s="307" t="s">
        <v>6</v>
      </c>
      <c r="Q2" s="308"/>
      <c r="R2" s="245" t="s">
        <v>7</v>
      </c>
      <c r="S2" s="310" t="s">
        <v>8</v>
      </c>
      <c r="T2" s="311"/>
      <c r="U2" s="312"/>
      <c r="V2" s="165"/>
      <c r="W2" s="166" t="s">
        <v>9</v>
      </c>
      <c r="X2" s="165" t="s">
        <v>78</v>
      </c>
      <c r="Y2" s="150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</row>
    <row r="3" spans="1:48" s="29" customFormat="1" ht="33" customHeight="1" x14ac:dyDescent="0.25">
      <c r="A3" s="97" t="s">
        <v>10</v>
      </c>
      <c r="B3" s="304"/>
      <c r="C3" s="28" t="s">
        <v>11</v>
      </c>
      <c r="D3" s="66" t="s">
        <v>66</v>
      </c>
      <c r="E3" s="30" t="s">
        <v>12</v>
      </c>
      <c r="F3" s="31" t="s">
        <v>13</v>
      </c>
      <c r="G3" s="261" t="s">
        <v>14</v>
      </c>
      <c r="H3" s="32" t="s">
        <v>14</v>
      </c>
      <c r="I3" s="32" t="s">
        <v>15</v>
      </c>
      <c r="J3" s="33" t="s">
        <v>14</v>
      </c>
      <c r="K3" s="241" t="s">
        <v>16</v>
      </c>
      <c r="L3" s="34" t="s">
        <v>17</v>
      </c>
      <c r="M3" s="94" t="s">
        <v>18</v>
      </c>
      <c r="N3" s="33" t="s">
        <v>46</v>
      </c>
      <c r="O3" s="253" t="s">
        <v>19</v>
      </c>
      <c r="P3" s="33" t="s">
        <v>20</v>
      </c>
      <c r="Q3" s="35" t="s">
        <v>21</v>
      </c>
      <c r="R3" s="246" t="s">
        <v>22</v>
      </c>
      <c r="S3" s="36" t="s">
        <v>23</v>
      </c>
      <c r="T3" s="37" t="s">
        <v>24</v>
      </c>
      <c r="U3" s="38" t="s">
        <v>25</v>
      </c>
      <c r="V3" s="32" t="s">
        <v>65</v>
      </c>
      <c r="W3" s="167" t="s">
        <v>26</v>
      </c>
      <c r="X3" s="66" t="s">
        <v>79</v>
      </c>
      <c r="Y3" s="151" t="s">
        <v>70</v>
      </c>
      <c r="Z3" s="27"/>
      <c r="AA3" s="27" t="s">
        <v>57</v>
      </c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</row>
    <row r="4" spans="1:48" s="29" customFormat="1" ht="13.8" x14ac:dyDescent="0.3">
      <c r="A4" s="98"/>
      <c r="B4" s="304"/>
      <c r="C4" s="39"/>
      <c r="D4" s="93"/>
      <c r="E4" s="40"/>
      <c r="F4" s="41" t="s">
        <v>27</v>
      </c>
      <c r="G4" s="262" t="s">
        <v>27</v>
      </c>
      <c r="H4" s="42" t="s">
        <v>27</v>
      </c>
      <c r="I4" s="42" t="s">
        <v>28</v>
      </c>
      <c r="J4" s="42" t="s">
        <v>28</v>
      </c>
      <c r="K4" s="242"/>
      <c r="L4" s="43" t="s">
        <v>28</v>
      </c>
      <c r="M4" s="94"/>
      <c r="N4" s="42"/>
      <c r="O4" s="254"/>
      <c r="P4" s="42" t="s">
        <v>29</v>
      </c>
      <c r="Q4" s="44" t="s">
        <v>29</v>
      </c>
      <c r="R4" s="247" t="s">
        <v>30</v>
      </c>
      <c r="S4" s="44"/>
      <c r="T4" s="42"/>
      <c r="U4" s="43"/>
      <c r="V4" s="42"/>
      <c r="W4" s="168" t="s">
        <v>31</v>
      </c>
      <c r="X4" s="152"/>
      <c r="Y4" s="152"/>
      <c r="Z4" s="27"/>
      <c r="AA4" s="64" t="s">
        <v>50</v>
      </c>
      <c r="AB4" s="294" t="s">
        <v>51</v>
      </c>
      <c r="AC4" s="295"/>
      <c r="AD4" s="295"/>
      <c r="AE4" s="295"/>
      <c r="AF4" s="296"/>
      <c r="AG4" s="297" t="s">
        <v>52</v>
      </c>
      <c r="AH4" s="298"/>
      <c r="AI4" s="298"/>
      <c r="AJ4" s="298"/>
      <c r="AK4" s="299"/>
      <c r="AL4" s="300" t="s">
        <v>53</v>
      </c>
      <c r="AM4" s="301"/>
      <c r="AN4" s="301"/>
      <c r="AO4" s="301"/>
      <c r="AP4" s="302"/>
      <c r="AQ4" s="65" t="s">
        <v>54</v>
      </c>
    </row>
    <row r="5" spans="1:48" ht="21" x14ac:dyDescent="0.25">
      <c r="A5" s="99">
        <v>1</v>
      </c>
      <c r="B5" s="90" t="s">
        <v>82</v>
      </c>
      <c r="C5" s="46" t="s">
        <v>123</v>
      </c>
      <c r="D5" s="45" t="s">
        <v>81</v>
      </c>
      <c r="E5" s="67">
        <v>3</v>
      </c>
      <c r="F5" s="45">
        <v>124</v>
      </c>
      <c r="G5" s="263">
        <f>F5/3.14</f>
        <v>39.490445859872608</v>
      </c>
      <c r="H5" s="48" t="s">
        <v>83</v>
      </c>
      <c r="I5" s="48">
        <v>9</v>
      </c>
      <c r="J5" s="48">
        <v>6.5</v>
      </c>
      <c r="K5" s="204">
        <v>2</v>
      </c>
      <c r="L5" s="193">
        <f>SUM(I5,-M5)</f>
        <v>6.8</v>
      </c>
      <c r="M5" s="91">
        <v>2.2000000000000002</v>
      </c>
      <c r="N5" s="45">
        <v>4</v>
      </c>
      <c r="O5" s="255">
        <v>3</v>
      </c>
      <c r="P5" s="48">
        <v>872</v>
      </c>
      <c r="Q5" s="47">
        <f>IF(K5=1,(PI()*POWER(J5/2,2)*L5)/3,IF(K5=2,(PI()*POWER(J5/2,2))*(L5-J5/6),IF(K5=3,(PI()*POWER(J5/2,3))/3*4,0)))</f>
        <v>189.6965639069162</v>
      </c>
      <c r="R5" s="248">
        <v>136904</v>
      </c>
      <c r="S5" s="59">
        <f t="shared" ref="S5:S49" si="0">IF(P5&gt;Q5,ROUND(Q5/P5,2),1)</f>
        <v>0.22</v>
      </c>
      <c r="T5" s="60">
        <v>1</v>
      </c>
      <c r="U5" s="61">
        <v>1</v>
      </c>
      <c r="V5" s="92"/>
      <c r="W5" s="169">
        <f t="shared" ref="W5:W49" si="1">R5*S5*T5</f>
        <v>30118.880000000001</v>
      </c>
      <c r="X5" s="153" t="s">
        <v>80</v>
      </c>
      <c r="Y5" s="153"/>
      <c r="AA5" s="27">
        <f>ROUND(AQ5*3.1416,)</f>
        <v>0</v>
      </c>
      <c r="AB5" s="27">
        <v>0</v>
      </c>
      <c r="AC5" s="27">
        <v>0</v>
      </c>
      <c r="AD5" s="27">
        <v>0</v>
      </c>
      <c r="AE5" s="27">
        <v>0</v>
      </c>
      <c r="AF5" s="27">
        <v>0</v>
      </c>
      <c r="AG5" s="27">
        <f>AB5/3.1416</f>
        <v>0</v>
      </c>
      <c r="AH5" s="27">
        <f>AC5/3.1416</f>
        <v>0</v>
      </c>
      <c r="AI5" s="27">
        <f>AD5/3.1416</f>
        <v>0</v>
      </c>
      <c r="AJ5" s="27">
        <f>AE5/3.1416</f>
        <v>0</v>
      </c>
      <c r="AK5" s="27">
        <f>AF5/3.1416</f>
        <v>0</v>
      </c>
      <c r="AL5" s="27">
        <f>(AG5/2)^2*PI()</f>
        <v>0</v>
      </c>
      <c r="AM5" s="27">
        <f>(AH5/2)^2*PI()</f>
        <v>0</v>
      </c>
      <c r="AN5" s="27">
        <f>(AI5/2)^2*PI()</f>
        <v>0</v>
      </c>
      <c r="AO5" s="27">
        <f>(AJ5/2)^2*PI()</f>
        <v>0</v>
      </c>
      <c r="AP5" s="27">
        <f>(AK5/2)^2*PI()</f>
        <v>0</v>
      </c>
      <c r="AQ5" s="27">
        <f>(SQRT((AL5+AM5+AN5+AO5+AP5)/PI()))*2</f>
        <v>0</v>
      </c>
    </row>
    <row r="6" spans="1:48" ht="24" x14ac:dyDescent="0.25">
      <c r="A6" s="99">
        <v>2</v>
      </c>
      <c r="B6" s="90" t="s">
        <v>82</v>
      </c>
      <c r="C6" s="46" t="s">
        <v>69</v>
      </c>
      <c r="D6" s="45" t="s">
        <v>97</v>
      </c>
      <c r="E6" s="67">
        <v>2</v>
      </c>
      <c r="F6" s="45">
        <v>66</v>
      </c>
      <c r="G6" s="263">
        <f>F6/3.14</f>
        <v>21.019108280254777</v>
      </c>
      <c r="H6" s="48" t="s">
        <v>84</v>
      </c>
      <c r="I6" s="48">
        <v>8</v>
      </c>
      <c r="J6" s="48">
        <v>6</v>
      </c>
      <c r="K6" s="204">
        <v>2</v>
      </c>
      <c r="L6" s="193">
        <f t="shared" ref="L6:L49" si="2">SUM(I6,-M6)</f>
        <v>6</v>
      </c>
      <c r="M6" s="91">
        <v>2</v>
      </c>
      <c r="N6" s="45">
        <v>3</v>
      </c>
      <c r="O6" s="255">
        <v>2</v>
      </c>
      <c r="P6" s="48">
        <v>178</v>
      </c>
      <c r="Q6" s="47">
        <f>IF(K6=1,(PI()*POWER(J6/2,2)*L6)/3,IF(K6=2,(PI()*POWER(J6/2,2))*(L6-J6/6),IF(K6=3,(PI()*POWER(J6/2,3))/3*4,0)))</f>
        <v>141.37166941154069</v>
      </c>
      <c r="R6" s="248">
        <v>18497</v>
      </c>
      <c r="S6" s="59">
        <f t="shared" si="0"/>
        <v>0.79</v>
      </c>
      <c r="T6" s="60">
        <v>1</v>
      </c>
      <c r="U6" s="61">
        <v>1</v>
      </c>
      <c r="V6" s="92" t="s">
        <v>93</v>
      </c>
      <c r="W6" s="169">
        <f t="shared" si="1"/>
        <v>14612.630000000001</v>
      </c>
      <c r="X6" s="153"/>
      <c r="Y6" s="153"/>
    </row>
    <row r="7" spans="1:48" x14ac:dyDescent="0.25">
      <c r="A7" s="99">
        <v>3</v>
      </c>
      <c r="B7" s="90" t="s">
        <v>82</v>
      </c>
      <c r="C7" s="46" t="s">
        <v>123</v>
      </c>
      <c r="D7" s="45" t="s">
        <v>97</v>
      </c>
      <c r="E7" s="67">
        <v>2</v>
      </c>
      <c r="F7" s="45">
        <v>110</v>
      </c>
      <c r="G7" s="263">
        <f t="shared" ref="G7:G49" si="3">F7/3.14</f>
        <v>35.031847133757964</v>
      </c>
      <c r="H7" s="48" t="s">
        <v>83</v>
      </c>
      <c r="I7" s="48">
        <v>8</v>
      </c>
      <c r="J7" s="48">
        <v>6</v>
      </c>
      <c r="K7" s="204">
        <v>2</v>
      </c>
      <c r="L7" s="193">
        <f t="shared" si="2"/>
        <v>5.5</v>
      </c>
      <c r="M7" s="91">
        <v>2.5</v>
      </c>
      <c r="N7" s="45">
        <v>4</v>
      </c>
      <c r="O7" s="255">
        <v>3</v>
      </c>
      <c r="P7" s="48">
        <v>720</v>
      </c>
      <c r="Q7" s="47">
        <f>IF(K7=1,(PI()*POWER(J7/2,2)*L7)/3,IF(K7=2,(PI()*POWER(J7/2,2))*(L7-J7/6),IF(K7=3,(PI()*POWER(J7/2,3))/3*4,0)))</f>
        <v>127.23450247038662</v>
      </c>
      <c r="R7" s="248">
        <v>113609</v>
      </c>
      <c r="S7" s="59">
        <f t="shared" si="0"/>
        <v>0.18</v>
      </c>
      <c r="T7" s="60">
        <v>1</v>
      </c>
      <c r="U7" s="61">
        <v>1</v>
      </c>
      <c r="V7" s="92" t="s">
        <v>94</v>
      </c>
      <c r="W7" s="169">
        <f t="shared" si="1"/>
        <v>20449.62</v>
      </c>
      <c r="X7" s="153"/>
      <c r="Y7" s="153"/>
    </row>
    <row r="8" spans="1:48" x14ac:dyDescent="0.25">
      <c r="A8" s="99">
        <v>4</v>
      </c>
      <c r="B8" s="90" t="s">
        <v>82</v>
      </c>
      <c r="C8" s="46" t="s">
        <v>123</v>
      </c>
      <c r="D8" s="45" t="s">
        <v>97</v>
      </c>
      <c r="E8" s="67">
        <v>2</v>
      </c>
      <c r="F8" s="45">
        <v>142</v>
      </c>
      <c r="G8" s="263">
        <f t="shared" si="3"/>
        <v>45.222929936305732</v>
      </c>
      <c r="H8" s="48" t="s">
        <v>83</v>
      </c>
      <c r="I8" s="48">
        <v>9</v>
      </c>
      <c r="J8" s="48">
        <v>7</v>
      </c>
      <c r="K8" s="204">
        <v>2</v>
      </c>
      <c r="L8" s="193">
        <f t="shared" si="2"/>
        <v>8</v>
      </c>
      <c r="M8" s="91">
        <v>1</v>
      </c>
      <c r="N8" s="45">
        <v>5</v>
      </c>
      <c r="O8" s="255">
        <v>3</v>
      </c>
      <c r="P8" s="48">
        <v>1100</v>
      </c>
      <c r="Q8" s="47">
        <f>IF(K8=1,(PI()*POWER(J8/2,2)*L8)/3,IF(K8=2,(PI()*POWER(J8/2,2))*(L8-J8/6),IF(K8=3,(PI()*POWER(J8/2,3))/3*4,0)))</f>
        <v>262.97748504424555</v>
      </c>
      <c r="R8" s="248">
        <v>174836</v>
      </c>
      <c r="S8" s="59">
        <f t="shared" si="0"/>
        <v>0.24</v>
      </c>
      <c r="T8" s="60">
        <v>1</v>
      </c>
      <c r="U8" s="61">
        <v>1</v>
      </c>
      <c r="V8" s="92" t="s">
        <v>95</v>
      </c>
      <c r="W8" s="169">
        <f t="shared" si="1"/>
        <v>41960.639999999999</v>
      </c>
      <c r="X8" s="153"/>
      <c r="Y8" s="153"/>
    </row>
    <row r="9" spans="1:48" x14ac:dyDescent="0.25">
      <c r="A9" s="99">
        <v>5</v>
      </c>
      <c r="B9" s="90" t="s">
        <v>82</v>
      </c>
      <c r="C9" s="46" t="s">
        <v>123</v>
      </c>
      <c r="D9" s="45" t="s">
        <v>97</v>
      </c>
      <c r="E9" s="67">
        <v>3</v>
      </c>
      <c r="F9" s="45">
        <v>136</v>
      </c>
      <c r="G9" s="263">
        <f t="shared" si="3"/>
        <v>43.312101910828027</v>
      </c>
      <c r="H9" s="48" t="s">
        <v>85</v>
      </c>
      <c r="I9" s="48">
        <v>7</v>
      </c>
      <c r="J9" s="48">
        <v>6</v>
      </c>
      <c r="K9" s="204">
        <v>2</v>
      </c>
      <c r="L9" s="193">
        <f t="shared" si="2"/>
        <v>5.2</v>
      </c>
      <c r="M9" s="91">
        <v>1.8</v>
      </c>
      <c r="N9" s="45">
        <v>4</v>
      </c>
      <c r="O9" s="255">
        <v>3</v>
      </c>
      <c r="P9" s="48">
        <v>1024</v>
      </c>
      <c r="Q9" s="47">
        <f>IF(K9=1,(PI()*POWER(J9/2,2)*L9)/3,IF(K9=2,(PI()*POWER(J9/2,2))*(L9-J9/6),IF(K9=3,(PI()*POWER(J9/2,3))/3*4,0)))</f>
        <v>118.75220230569418</v>
      </c>
      <c r="R9" s="248">
        <v>161992</v>
      </c>
      <c r="S9" s="59">
        <f t="shared" si="0"/>
        <v>0.12</v>
      </c>
      <c r="T9" s="60">
        <v>1</v>
      </c>
      <c r="U9" s="61">
        <v>1</v>
      </c>
      <c r="V9" s="92"/>
      <c r="W9" s="169">
        <f t="shared" si="1"/>
        <v>19439.04</v>
      </c>
      <c r="X9" s="153"/>
      <c r="Y9" s="153"/>
    </row>
    <row r="10" spans="1:48" x14ac:dyDescent="0.25">
      <c r="A10" s="99">
        <v>6</v>
      </c>
      <c r="B10" s="90" t="s">
        <v>82</v>
      </c>
      <c r="C10" s="46" t="s">
        <v>123</v>
      </c>
      <c r="D10" s="45" t="s">
        <v>97</v>
      </c>
      <c r="E10" s="67">
        <v>3</v>
      </c>
      <c r="F10" s="45">
        <v>123</v>
      </c>
      <c r="G10" s="263">
        <f t="shared" si="3"/>
        <v>39.171974522292992</v>
      </c>
      <c r="H10" s="48" t="s">
        <v>86</v>
      </c>
      <c r="I10" s="48">
        <v>11</v>
      </c>
      <c r="J10" s="48">
        <v>6</v>
      </c>
      <c r="K10" s="204">
        <v>2</v>
      </c>
      <c r="L10" s="193">
        <f t="shared" si="2"/>
        <v>9</v>
      </c>
      <c r="M10" s="91">
        <v>2</v>
      </c>
      <c r="N10" s="45">
        <v>4</v>
      </c>
      <c r="O10" s="255">
        <v>3</v>
      </c>
      <c r="P10" s="48">
        <v>872</v>
      </c>
      <c r="Q10" s="47">
        <f t="shared" ref="Q10:Q17" si="4">IF(K10=1,(PI()*POWER(J10/2,2)*L10)/3,IF(K10=2,(PI()*POWER(J10/2,2))*(L10-J10/6),IF(K10=3,(PI()*POWER(J10/2,3))/3*4,0)))</f>
        <v>226.1946710584651</v>
      </c>
      <c r="R10" s="248">
        <v>136904</v>
      </c>
      <c r="S10" s="59">
        <f t="shared" si="0"/>
        <v>0.26</v>
      </c>
      <c r="T10" s="60">
        <v>1</v>
      </c>
      <c r="U10" s="61">
        <v>1</v>
      </c>
      <c r="V10" s="92"/>
      <c r="W10" s="169">
        <f t="shared" si="1"/>
        <v>35595.040000000001</v>
      </c>
      <c r="X10" s="153"/>
      <c r="Y10" s="153"/>
    </row>
    <row r="11" spans="1:48" x14ac:dyDescent="0.25">
      <c r="A11" s="99">
        <v>7</v>
      </c>
      <c r="B11" s="90" t="s">
        <v>82</v>
      </c>
      <c r="C11" s="46" t="s">
        <v>123</v>
      </c>
      <c r="D11" s="45" t="s">
        <v>97</v>
      </c>
      <c r="E11" s="67">
        <v>3</v>
      </c>
      <c r="F11" s="45">
        <v>178</v>
      </c>
      <c r="G11" s="263">
        <f t="shared" si="3"/>
        <v>56.687898089171973</v>
      </c>
      <c r="H11" s="48" t="s">
        <v>86</v>
      </c>
      <c r="I11" s="48">
        <v>13</v>
      </c>
      <c r="J11" s="48">
        <v>8.5</v>
      </c>
      <c r="K11" s="204">
        <v>2</v>
      </c>
      <c r="L11" s="193">
        <f t="shared" si="2"/>
        <v>11.2</v>
      </c>
      <c r="M11" s="91">
        <v>1.8</v>
      </c>
      <c r="N11" s="45">
        <v>4</v>
      </c>
      <c r="O11" s="255">
        <v>3</v>
      </c>
      <c r="P11" s="48">
        <v>1580</v>
      </c>
      <c r="Q11" s="47">
        <f t="shared" si="4"/>
        <v>555.15541930513882</v>
      </c>
      <c r="R11" s="248">
        <v>251084</v>
      </c>
      <c r="S11" s="59">
        <f t="shared" si="0"/>
        <v>0.35</v>
      </c>
      <c r="T11" s="60">
        <v>1</v>
      </c>
      <c r="U11" s="61">
        <v>1</v>
      </c>
      <c r="V11" s="92" t="s">
        <v>96</v>
      </c>
      <c r="W11" s="169">
        <f t="shared" si="1"/>
        <v>87879.4</v>
      </c>
      <c r="X11" s="153"/>
      <c r="Y11" s="153"/>
    </row>
    <row r="12" spans="1:48" x14ac:dyDescent="0.25">
      <c r="A12" s="99">
        <v>8</v>
      </c>
      <c r="B12" s="90" t="s">
        <v>82</v>
      </c>
      <c r="C12" s="46" t="s">
        <v>59</v>
      </c>
      <c r="D12" s="45" t="s">
        <v>97</v>
      </c>
      <c r="E12" s="67">
        <v>3</v>
      </c>
      <c r="F12" s="45">
        <v>89</v>
      </c>
      <c r="G12" s="263">
        <f t="shared" si="3"/>
        <v>28.343949044585987</v>
      </c>
      <c r="H12" s="48" t="s">
        <v>84</v>
      </c>
      <c r="I12" s="48">
        <v>11</v>
      </c>
      <c r="J12" s="48">
        <v>6.5</v>
      </c>
      <c r="K12" s="204">
        <v>2</v>
      </c>
      <c r="L12" s="193">
        <f t="shared" si="2"/>
        <v>7</v>
      </c>
      <c r="M12" s="91">
        <v>4</v>
      </c>
      <c r="N12" s="45">
        <v>4</v>
      </c>
      <c r="O12" s="255">
        <v>3</v>
      </c>
      <c r="P12" s="48">
        <v>450</v>
      </c>
      <c r="Q12" s="47">
        <f t="shared" si="4"/>
        <v>196.33317838762463</v>
      </c>
      <c r="R12" s="248">
        <v>72237</v>
      </c>
      <c r="S12" s="59">
        <f t="shared" si="0"/>
        <v>0.44</v>
      </c>
      <c r="T12" s="60">
        <v>1</v>
      </c>
      <c r="U12" s="61">
        <v>1</v>
      </c>
      <c r="V12" s="92"/>
      <c r="W12" s="169">
        <f t="shared" si="1"/>
        <v>31784.28</v>
      </c>
      <c r="X12" s="153"/>
      <c r="Y12" s="153"/>
    </row>
    <row r="13" spans="1:48" ht="24" x14ac:dyDescent="0.25">
      <c r="A13" s="99">
        <v>9</v>
      </c>
      <c r="B13" s="90" t="s">
        <v>82</v>
      </c>
      <c r="C13" s="46" t="s">
        <v>69</v>
      </c>
      <c r="D13" s="45" t="s">
        <v>97</v>
      </c>
      <c r="E13" s="67">
        <v>2</v>
      </c>
      <c r="F13" s="45">
        <v>57</v>
      </c>
      <c r="G13" s="263">
        <f t="shared" si="3"/>
        <v>18.152866242038215</v>
      </c>
      <c r="H13" s="48" t="s">
        <v>84</v>
      </c>
      <c r="I13" s="48">
        <v>10</v>
      </c>
      <c r="J13" s="48">
        <v>4</v>
      </c>
      <c r="K13" s="204">
        <v>2</v>
      </c>
      <c r="L13" s="193">
        <f t="shared" si="2"/>
        <v>5.5</v>
      </c>
      <c r="M13" s="91">
        <v>4.5</v>
      </c>
      <c r="N13" s="45">
        <v>3</v>
      </c>
      <c r="O13" s="255">
        <v>2</v>
      </c>
      <c r="P13" s="48">
        <v>116</v>
      </c>
      <c r="Q13" s="47">
        <f t="shared" si="4"/>
        <v>60.737457969402662</v>
      </c>
      <c r="R13" s="248">
        <v>12465</v>
      </c>
      <c r="S13" s="59">
        <f t="shared" si="0"/>
        <v>0.52</v>
      </c>
      <c r="T13" s="60">
        <v>1</v>
      </c>
      <c r="U13" s="61">
        <v>1</v>
      </c>
      <c r="V13" s="92"/>
      <c r="W13" s="169">
        <f t="shared" si="1"/>
        <v>6481.8</v>
      </c>
      <c r="X13" s="153"/>
      <c r="Y13" s="153"/>
    </row>
    <row r="14" spans="1:48" x14ac:dyDescent="0.25">
      <c r="A14" s="99">
        <v>10</v>
      </c>
      <c r="B14" s="90" t="s">
        <v>82</v>
      </c>
      <c r="C14" s="46" t="s">
        <v>59</v>
      </c>
      <c r="D14" s="45" t="s">
        <v>97</v>
      </c>
      <c r="E14" s="67">
        <v>2</v>
      </c>
      <c r="F14" s="45">
        <v>46</v>
      </c>
      <c r="G14" s="263">
        <f t="shared" si="3"/>
        <v>14.64968152866242</v>
      </c>
      <c r="H14" s="48" t="s">
        <v>92</v>
      </c>
      <c r="I14" s="48">
        <v>8</v>
      </c>
      <c r="J14" s="48">
        <v>4</v>
      </c>
      <c r="K14" s="204">
        <v>2</v>
      </c>
      <c r="L14" s="193">
        <f t="shared" si="2"/>
        <v>3.5</v>
      </c>
      <c r="M14" s="91">
        <v>4.5</v>
      </c>
      <c r="N14" s="45">
        <v>3</v>
      </c>
      <c r="O14" s="255">
        <v>3</v>
      </c>
      <c r="P14" s="48">
        <v>80</v>
      </c>
      <c r="Q14" s="47">
        <f t="shared" si="4"/>
        <v>35.604716740684324</v>
      </c>
      <c r="R14" s="248">
        <v>14616</v>
      </c>
      <c r="S14" s="59">
        <f t="shared" si="0"/>
        <v>0.45</v>
      </c>
      <c r="T14" s="60">
        <v>1</v>
      </c>
      <c r="U14" s="61">
        <v>1</v>
      </c>
      <c r="V14" s="92"/>
      <c r="W14" s="169">
        <f t="shared" si="1"/>
        <v>6577.2</v>
      </c>
      <c r="X14" s="153"/>
      <c r="Y14" s="153"/>
    </row>
    <row r="15" spans="1:48" x14ac:dyDescent="0.25">
      <c r="A15" s="99">
        <v>11</v>
      </c>
      <c r="B15" s="90" t="s">
        <v>82</v>
      </c>
      <c r="C15" s="46" t="s">
        <v>59</v>
      </c>
      <c r="D15" s="45" t="s">
        <v>97</v>
      </c>
      <c r="E15" s="67">
        <v>3</v>
      </c>
      <c r="F15" s="45">
        <v>91.5</v>
      </c>
      <c r="G15" s="263">
        <f t="shared" si="3"/>
        <v>29.140127388535031</v>
      </c>
      <c r="H15" s="48" t="s">
        <v>83</v>
      </c>
      <c r="I15" s="48">
        <v>14</v>
      </c>
      <c r="J15" s="48">
        <v>6</v>
      </c>
      <c r="K15" s="204">
        <v>2</v>
      </c>
      <c r="L15" s="193">
        <f t="shared" si="2"/>
        <v>11</v>
      </c>
      <c r="M15" s="91">
        <v>3</v>
      </c>
      <c r="N15" s="45">
        <v>4</v>
      </c>
      <c r="O15" s="255">
        <v>3</v>
      </c>
      <c r="P15" s="48">
        <v>490</v>
      </c>
      <c r="Q15" s="47">
        <f t="shared" si="4"/>
        <v>282.74333882308139</v>
      </c>
      <c r="R15" s="248">
        <v>78365</v>
      </c>
      <c r="S15" s="59">
        <f t="shared" si="0"/>
        <v>0.57999999999999996</v>
      </c>
      <c r="T15" s="60">
        <v>1</v>
      </c>
      <c r="U15" s="61">
        <v>1</v>
      </c>
      <c r="V15" s="92" t="s">
        <v>124</v>
      </c>
      <c r="W15" s="169">
        <f t="shared" si="1"/>
        <v>45451.7</v>
      </c>
      <c r="X15" s="153"/>
      <c r="Y15" s="153"/>
    </row>
    <row r="16" spans="1:48" x14ac:dyDescent="0.25">
      <c r="A16" s="99">
        <v>12</v>
      </c>
      <c r="B16" s="90" t="s">
        <v>82</v>
      </c>
      <c r="C16" s="46" t="s">
        <v>59</v>
      </c>
      <c r="D16" s="45" t="s">
        <v>97</v>
      </c>
      <c r="E16" s="67">
        <v>3</v>
      </c>
      <c r="F16" s="45">
        <v>71</v>
      </c>
      <c r="G16" s="263">
        <f t="shared" si="3"/>
        <v>22.611464968152866</v>
      </c>
      <c r="H16" s="48" t="s">
        <v>84</v>
      </c>
      <c r="I16" s="48">
        <v>13</v>
      </c>
      <c r="J16" s="48">
        <v>7</v>
      </c>
      <c r="K16" s="204">
        <v>2</v>
      </c>
      <c r="L16" s="193">
        <f t="shared" si="2"/>
        <v>9</v>
      </c>
      <c r="M16" s="91">
        <v>4</v>
      </c>
      <c r="N16" s="45">
        <v>4</v>
      </c>
      <c r="O16" s="255">
        <v>3</v>
      </c>
      <c r="P16" s="48">
        <v>254</v>
      </c>
      <c r="Q16" s="47">
        <f t="shared" si="4"/>
        <v>301.46199505072053</v>
      </c>
      <c r="R16" s="248">
        <v>41597</v>
      </c>
      <c r="S16" s="59">
        <f t="shared" si="0"/>
        <v>1</v>
      </c>
      <c r="T16" s="60">
        <v>1</v>
      </c>
      <c r="U16" s="61">
        <v>1</v>
      </c>
      <c r="V16" s="92"/>
      <c r="W16" s="169">
        <f t="shared" si="1"/>
        <v>41597</v>
      </c>
      <c r="X16" s="153"/>
      <c r="Y16" s="153"/>
    </row>
    <row r="17" spans="1:25" x14ac:dyDescent="0.25">
      <c r="A17" s="99">
        <v>13</v>
      </c>
      <c r="B17" s="90" t="s">
        <v>82</v>
      </c>
      <c r="C17" s="46" t="s">
        <v>59</v>
      </c>
      <c r="D17" s="45" t="s">
        <v>97</v>
      </c>
      <c r="E17" s="67">
        <v>3</v>
      </c>
      <c r="F17" s="45">
        <v>101</v>
      </c>
      <c r="G17" s="263">
        <f t="shared" si="3"/>
        <v>32.165605095541402</v>
      </c>
      <c r="H17" s="48" t="s">
        <v>89</v>
      </c>
      <c r="I17" s="48">
        <v>15</v>
      </c>
      <c r="J17" s="48">
        <v>7</v>
      </c>
      <c r="K17" s="204">
        <v>2</v>
      </c>
      <c r="L17" s="193">
        <f t="shared" si="2"/>
        <v>11</v>
      </c>
      <c r="M17" s="91">
        <v>4</v>
      </c>
      <c r="N17" s="45">
        <v>4</v>
      </c>
      <c r="O17" s="255">
        <v>3</v>
      </c>
      <c r="P17" s="48">
        <v>606</v>
      </c>
      <c r="Q17" s="47">
        <f t="shared" si="4"/>
        <v>378.43101506367049</v>
      </c>
      <c r="R17" s="248">
        <v>96140</v>
      </c>
      <c r="S17" s="59">
        <f t="shared" si="0"/>
        <v>0.62</v>
      </c>
      <c r="T17" s="60">
        <v>1</v>
      </c>
      <c r="U17" s="61">
        <v>1</v>
      </c>
      <c r="V17" s="92"/>
      <c r="W17" s="169">
        <f t="shared" si="1"/>
        <v>59606.8</v>
      </c>
      <c r="X17" s="153"/>
      <c r="Y17" s="153"/>
    </row>
    <row r="18" spans="1:25" x14ac:dyDescent="0.25">
      <c r="A18" s="99">
        <v>14</v>
      </c>
      <c r="B18" s="90" t="s">
        <v>82</v>
      </c>
      <c r="C18" s="46" t="s">
        <v>59</v>
      </c>
      <c r="D18" s="45" t="s">
        <v>97</v>
      </c>
      <c r="E18" s="67">
        <v>3</v>
      </c>
      <c r="F18" s="45">
        <v>83</v>
      </c>
      <c r="G18" s="263">
        <f t="shared" ref="G18:G29" si="5">F18/3.14</f>
        <v>26.433121019108277</v>
      </c>
      <c r="H18" s="48" t="s">
        <v>89</v>
      </c>
      <c r="I18" s="48">
        <v>14</v>
      </c>
      <c r="J18" s="48">
        <v>6</v>
      </c>
      <c r="K18" s="204">
        <v>2</v>
      </c>
      <c r="L18" s="193">
        <f t="shared" si="2"/>
        <v>8</v>
      </c>
      <c r="M18" s="91">
        <v>6</v>
      </c>
      <c r="N18" s="45">
        <v>4</v>
      </c>
      <c r="O18" s="255">
        <v>3</v>
      </c>
      <c r="P18" s="48">
        <v>370</v>
      </c>
      <c r="Q18" s="47">
        <f>IF(K18=1,(PI()*POWER(J18/2,2)*L18)/3,IF(K18=2,(PI()*POWER(J18/2,2))*(L18-J18/6),IF(K18=3,(PI()*POWER(J18/2,3))/3*4,0)))</f>
        <v>197.92033717615698</v>
      </c>
      <c r="R18" s="248">
        <v>59981</v>
      </c>
      <c r="S18" s="59">
        <f t="shared" ref="S18:S29" si="6">IF(P18&gt;Q18,ROUND(Q18/P18,2),1)</f>
        <v>0.53</v>
      </c>
      <c r="T18" s="60">
        <v>1</v>
      </c>
      <c r="U18" s="61">
        <v>1</v>
      </c>
      <c r="V18" s="92"/>
      <c r="W18" s="169">
        <f t="shared" ref="W18:W29" si="7">R18*S18*T18</f>
        <v>31789.93</v>
      </c>
      <c r="X18" s="153"/>
      <c r="Y18" s="153"/>
    </row>
    <row r="19" spans="1:25" x14ac:dyDescent="0.25">
      <c r="A19" s="99">
        <v>15</v>
      </c>
      <c r="B19" s="90" t="s">
        <v>82</v>
      </c>
      <c r="C19" s="46" t="s">
        <v>59</v>
      </c>
      <c r="D19" s="45" t="s">
        <v>97</v>
      </c>
      <c r="E19" s="67" t="s">
        <v>88</v>
      </c>
      <c r="F19" s="45">
        <v>70</v>
      </c>
      <c r="G19" s="263">
        <f t="shared" si="5"/>
        <v>22.292993630573246</v>
      </c>
      <c r="H19" s="48" t="s">
        <v>84</v>
      </c>
      <c r="I19" s="48">
        <v>10</v>
      </c>
      <c r="J19" s="48">
        <v>7</v>
      </c>
      <c r="K19" s="204">
        <v>2</v>
      </c>
      <c r="L19" s="193">
        <f t="shared" si="2"/>
        <v>7</v>
      </c>
      <c r="M19" s="91">
        <v>3</v>
      </c>
      <c r="N19" s="45">
        <v>4</v>
      </c>
      <c r="O19" s="255">
        <v>3</v>
      </c>
      <c r="P19" s="48">
        <v>216</v>
      </c>
      <c r="Q19" s="47">
        <f>IF(K19=1,(PI()*POWER(J19/2,2)*L19)/3,IF(K19=2,(PI()*POWER(J19/2,2))*(L19-J19/6),IF(K19=3,(PI()*POWER(J19/2,3))/3*4,0)))</f>
        <v>224.49297503777061</v>
      </c>
      <c r="R19" s="248">
        <v>35469</v>
      </c>
      <c r="S19" s="59">
        <f t="shared" si="6"/>
        <v>1</v>
      </c>
      <c r="T19" s="60">
        <v>0.8</v>
      </c>
      <c r="U19" s="61">
        <v>1</v>
      </c>
      <c r="V19" s="92"/>
      <c r="W19" s="169">
        <f t="shared" si="7"/>
        <v>28375.200000000001</v>
      </c>
      <c r="X19" s="153"/>
      <c r="Y19" s="153"/>
    </row>
    <row r="20" spans="1:25" ht="24" x14ac:dyDescent="0.25">
      <c r="A20" s="99">
        <v>16</v>
      </c>
      <c r="B20" s="90" t="s">
        <v>82</v>
      </c>
      <c r="C20" s="46" t="s">
        <v>69</v>
      </c>
      <c r="D20" s="45" t="s">
        <v>97</v>
      </c>
      <c r="E20" s="67">
        <v>3</v>
      </c>
      <c r="F20" s="45">
        <v>87</v>
      </c>
      <c r="G20" s="263">
        <f t="shared" si="5"/>
        <v>27.70700636942675</v>
      </c>
      <c r="H20" s="48" t="s">
        <v>83</v>
      </c>
      <c r="I20" s="48">
        <v>15</v>
      </c>
      <c r="J20" s="48">
        <v>6</v>
      </c>
      <c r="K20" s="204">
        <v>2</v>
      </c>
      <c r="L20" s="193">
        <f t="shared" si="2"/>
        <v>9.5</v>
      </c>
      <c r="M20" s="91">
        <v>5.5</v>
      </c>
      <c r="N20" s="45">
        <v>4</v>
      </c>
      <c r="O20" s="255">
        <v>2</v>
      </c>
      <c r="P20" s="48">
        <v>450</v>
      </c>
      <c r="Q20" s="47">
        <f>IF(K20=1,(PI()*POWER(J20/2,2)*L20)/3,IF(K20=2,(PI()*POWER(J20/2,2))*(L20-J20/6),IF(K20=3,(PI()*POWER(J20/2,3))/3*4,0)))</f>
        <v>240.33183799961918</v>
      </c>
      <c r="R20" s="248">
        <v>45542</v>
      </c>
      <c r="S20" s="59">
        <f t="shared" si="6"/>
        <v>0.53</v>
      </c>
      <c r="T20" s="60">
        <v>0.8</v>
      </c>
      <c r="U20" s="61">
        <v>1</v>
      </c>
      <c r="V20" s="92" t="s">
        <v>96</v>
      </c>
      <c r="W20" s="169">
        <f t="shared" si="7"/>
        <v>19309.808000000001</v>
      </c>
      <c r="X20" s="153"/>
      <c r="Y20" s="153"/>
    </row>
    <row r="21" spans="1:25" ht="24" x14ac:dyDescent="0.25">
      <c r="A21" s="99">
        <v>17</v>
      </c>
      <c r="B21" s="90" t="s">
        <v>82</v>
      </c>
      <c r="C21" s="46" t="s">
        <v>69</v>
      </c>
      <c r="D21" s="45" t="s">
        <v>97</v>
      </c>
      <c r="E21" s="67">
        <v>3</v>
      </c>
      <c r="F21" s="45">
        <v>106</v>
      </c>
      <c r="G21" s="263">
        <f t="shared" si="5"/>
        <v>33.757961783439491</v>
      </c>
      <c r="H21" s="48" t="s">
        <v>84</v>
      </c>
      <c r="I21" s="48">
        <v>14</v>
      </c>
      <c r="J21" s="48">
        <v>6</v>
      </c>
      <c r="K21" s="204">
        <v>2</v>
      </c>
      <c r="L21" s="193">
        <f t="shared" si="2"/>
        <v>10</v>
      </c>
      <c r="M21" s="91">
        <v>4</v>
      </c>
      <c r="N21" s="45">
        <v>4</v>
      </c>
      <c r="O21" s="255">
        <v>2</v>
      </c>
      <c r="P21" s="48">
        <v>682</v>
      </c>
      <c r="Q21" s="47">
        <f>IF(K21=1,(PI()*POWER(J21/2,2)*L21)/3,IF(K21=2,(PI()*POWER(J21/2,2))*(L21-J21/6),IF(K21=3,(PI()*POWER(J21/2,3))/3*4,0)))</f>
        <v>254.46900494077323</v>
      </c>
      <c r="R21" s="248">
        <v>67956</v>
      </c>
      <c r="S21" s="59">
        <f t="shared" si="6"/>
        <v>0.37</v>
      </c>
      <c r="T21" s="60">
        <v>1</v>
      </c>
      <c r="U21" s="61">
        <v>1</v>
      </c>
      <c r="V21" s="92"/>
      <c r="W21" s="169">
        <f t="shared" si="7"/>
        <v>25143.72</v>
      </c>
      <c r="X21" s="153"/>
      <c r="Y21" s="153"/>
    </row>
    <row r="22" spans="1:25" x14ac:dyDescent="0.25">
      <c r="A22" s="99">
        <v>18</v>
      </c>
      <c r="B22" s="90" t="s">
        <v>82</v>
      </c>
      <c r="C22" s="46" t="s">
        <v>123</v>
      </c>
      <c r="D22" s="45" t="s">
        <v>97</v>
      </c>
      <c r="E22" s="67">
        <v>3</v>
      </c>
      <c r="F22" s="45">
        <v>135</v>
      </c>
      <c r="G22" s="263">
        <f t="shared" si="5"/>
        <v>42.993630573248403</v>
      </c>
      <c r="H22" s="48" t="s">
        <v>83</v>
      </c>
      <c r="I22" s="48">
        <v>15</v>
      </c>
      <c r="J22" s="48">
        <v>8</v>
      </c>
      <c r="K22" s="204">
        <v>2</v>
      </c>
      <c r="L22" s="193">
        <f t="shared" si="2"/>
        <v>13</v>
      </c>
      <c r="M22" s="91">
        <v>2</v>
      </c>
      <c r="N22" s="45">
        <v>4</v>
      </c>
      <c r="O22" s="255">
        <v>3</v>
      </c>
      <c r="P22" s="48">
        <v>1024</v>
      </c>
      <c r="Q22" s="47">
        <f t="shared" ref="Q22:Q29" si="8">IF(K22=1,(PI()*POWER(J22/2,2)*L22)/3,IF(K22=2,(PI()*POWER(J22/2,2))*(L22-J22/6),IF(K22=3,(PI()*POWER(J22/2,3))/3*4,0)))</f>
        <v>586.43062867009473</v>
      </c>
      <c r="R22" s="248">
        <v>161992</v>
      </c>
      <c r="S22" s="59">
        <f t="shared" si="6"/>
        <v>0.56999999999999995</v>
      </c>
      <c r="T22" s="60">
        <v>1</v>
      </c>
      <c r="U22" s="61">
        <v>1</v>
      </c>
      <c r="V22" s="92"/>
      <c r="W22" s="169">
        <f t="shared" si="7"/>
        <v>92335.439999999988</v>
      </c>
      <c r="X22" s="153"/>
      <c r="Y22" s="153"/>
    </row>
    <row r="23" spans="1:25" x14ac:dyDescent="0.25">
      <c r="A23" s="99">
        <v>19</v>
      </c>
      <c r="B23" s="90" t="s">
        <v>82</v>
      </c>
      <c r="C23" s="46" t="s">
        <v>123</v>
      </c>
      <c r="D23" s="45" t="s">
        <v>97</v>
      </c>
      <c r="E23" s="67">
        <v>3</v>
      </c>
      <c r="F23" s="45">
        <v>123</v>
      </c>
      <c r="G23" s="263">
        <f t="shared" si="5"/>
        <v>39.171974522292992</v>
      </c>
      <c r="H23" s="48" t="s">
        <v>83</v>
      </c>
      <c r="I23" s="48">
        <v>14</v>
      </c>
      <c r="J23" s="48">
        <v>6</v>
      </c>
      <c r="K23" s="204">
        <v>2</v>
      </c>
      <c r="L23" s="193">
        <f t="shared" si="2"/>
        <v>13</v>
      </c>
      <c r="M23" s="91">
        <v>1</v>
      </c>
      <c r="N23" s="45">
        <v>4</v>
      </c>
      <c r="O23" s="255">
        <v>3</v>
      </c>
      <c r="P23" s="48">
        <v>872</v>
      </c>
      <c r="Q23" s="47">
        <f t="shared" si="8"/>
        <v>339.29200658769764</v>
      </c>
      <c r="R23" s="248">
        <v>136904</v>
      </c>
      <c r="S23" s="59">
        <f t="shared" si="6"/>
        <v>0.39</v>
      </c>
      <c r="T23" s="60">
        <v>1</v>
      </c>
      <c r="U23" s="61">
        <v>1</v>
      </c>
      <c r="V23" s="92"/>
      <c r="W23" s="169">
        <f t="shared" si="7"/>
        <v>53392.560000000005</v>
      </c>
      <c r="X23" s="153"/>
      <c r="Y23" s="153"/>
    </row>
    <row r="24" spans="1:25" x14ac:dyDescent="0.25">
      <c r="A24" s="99">
        <v>20</v>
      </c>
      <c r="B24" s="90" t="s">
        <v>82</v>
      </c>
      <c r="C24" s="46" t="s">
        <v>59</v>
      </c>
      <c r="D24" s="45" t="s">
        <v>97</v>
      </c>
      <c r="E24" s="67" t="s">
        <v>90</v>
      </c>
      <c r="F24" s="45">
        <v>113</v>
      </c>
      <c r="G24" s="263">
        <f t="shared" si="5"/>
        <v>35.987261146496813</v>
      </c>
      <c r="H24" s="48" t="s">
        <v>89</v>
      </c>
      <c r="I24" s="48">
        <v>15</v>
      </c>
      <c r="J24" s="48">
        <v>7</v>
      </c>
      <c r="K24" s="204">
        <v>2</v>
      </c>
      <c r="L24" s="193">
        <f t="shared" si="2"/>
        <v>11.5</v>
      </c>
      <c r="M24" s="91">
        <v>3.5</v>
      </c>
      <c r="N24" s="45">
        <v>4</v>
      </c>
      <c r="O24" s="255">
        <v>3</v>
      </c>
      <c r="P24" s="48">
        <v>758</v>
      </c>
      <c r="Q24" s="47">
        <f t="shared" si="8"/>
        <v>397.67327006690795</v>
      </c>
      <c r="R24" s="248">
        <v>119433</v>
      </c>
      <c r="S24" s="59">
        <f t="shared" si="6"/>
        <v>0.52</v>
      </c>
      <c r="T24" s="60">
        <v>1</v>
      </c>
      <c r="U24" s="61">
        <v>1</v>
      </c>
      <c r="V24" s="92"/>
      <c r="W24" s="169">
        <f t="shared" si="7"/>
        <v>62105.16</v>
      </c>
      <c r="X24" s="153"/>
      <c r="Y24" s="153"/>
    </row>
    <row r="25" spans="1:25" x14ac:dyDescent="0.25">
      <c r="A25" s="99">
        <v>21</v>
      </c>
      <c r="B25" s="90" t="s">
        <v>82</v>
      </c>
      <c r="C25" s="46" t="s">
        <v>59</v>
      </c>
      <c r="D25" s="45" t="s">
        <v>97</v>
      </c>
      <c r="E25" s="67">
        <v>2</v>
      </c>
      <c r="F25" s="45">
        <v>80</v>
      </c>
      <c r="G25" s="263">
        <f t="shared" si="5"/>
        <v>25.477707006369425</v>
      </c>
      <c r="H25" s="48" t="s">
        <v>84</v>
      </c>
      <c r="I25" s="48">
        <v>12</v>
      </c>
      <c r="J25" s="48">
        <v>6.5</v>
      </c>
      <c r="K25" s="204">
        <v>2</v>
      </c>
      <c r="L25" s="193">
        <f t="shared" si="2"/>
        <v>8</v>
      </c>
      <c r="M25" s="91">
        <v>4</v>
      </c>
      <c r="N25" s="45">
        <v>4</v>
      </c>
      <c r="O25" s="255">
        <v>3</v>
      </c>
      <c r="P25" s="48">
        <v>330</v>
      </c>
      <c r="Q25" s="47">
        <f t="shared" si="8"/>
        <v>229.51625079116684</v>
      </c>
      <c r="R25" s="248">
        <v>53853</v>
      </c>
      <c r="S25" s="59">
        <f t="shared" si="6"/>
        <v>0.7</v>
      </c>
      <c r="T25" s="60">
        <v>1</v>
      </c>
      <c r="U25" s="61">
        <v>1</v>
      </c>
      <c r="V25" s="92"/>
      <c r="W25" s="169">
        <f t="shared" si="7"/>
        <v>37697.1</v>
      </c>
      <c r="X25" s="153"/>
      <c r="Y25" s="153"/>
    </row>
    <row r="26" spans="1:25" ht="24" x14ac:dyDescent="0.25">
      <c r="A26" s="99">
        <v>22</v>
      </c>
      <c r="B26" s="90" t="s">
        <v>82</v>
      </c>
      <c r="C26" s="46" t="s">
        <v>69</v>
      </c>
      <c r="D26" s="45" t="s">
        <v>97</v>
      </c>
      <c r="E26" s="67">
        <v>2</v>
      </c>
      <c r="F26" s="45">
        <v>88</v>
      </c>
      <c r="G26" s="263">
        <f t="shared" si="5"/>
        <v>28.025477707006367</v>
      </c>
      <c r="H26" s="48" t="s">
        <v>84</v>
      </c>
      <c r="I26" s="48">
        <v>13</v>
      </c>
      <c r="J26" s="48">
        <v>4</v>
      </c>
      <c r="K26" s="204">
        <v>2</v>
      </c>
      <c r="L26" s="193">
        <f t="shared" si="2"/>
        <v>12</v>
      </c>
      <c r="M26" s="91">
        <v>1</v>
      </c>
      <c r="N26" s="45">
        <v>4</v>
      </c>
      <c r="O26" s="255">
        <v>2</v>
      </c>
      <c r="P26" s="48">
        <v>450</v>
      </c>
      <c r="Q26" s="47">
        <f t="shared" si="8"/>
        <v>142.4188669627373</v>
      </c>
      <c r="R26" s="248">
        <v>45542</v>
      </c>
      <c r="S26" s="59">
        <f t="shared" si="6"/>
        <v>0.32</v>
      </c>
      <c r="T26" s="60">
        <v>1</v>
      </c>
      <c r="U26" s="61">
        <v>1</v>
      </c>
      <c r="V26" s="92"/>
      <c r="W26" s="169">
        <f t="shared" si="7"/>
        <v>14573.44</v>
      </c>
      <c r="X26" s="153"/>
      <c r="Y26" s="153"/>
    </row>
    <row r="27" spans="1:25" x14ac:dyDescent="0.25">
      <c r="A27" s="99">
        <v>23</v>
      </c>
      <c r="B27" s="90" t="s">
        <v>82</v>
      </c>
      <c r="C27" s="46" t="s">
        <v>59</v>
      </c>
      <c r="D27" s="45" t="s">
        <v>97</v>
      </c>
      <c r="E27" s="67">
        <v>3</v>
      </c>
      <c r="F27" s="45">
        <v>99</v>
      </c>
      <c r="G27" s="263">
        <f t="shared" si="5"/>
        <v>31.528662420382165</v>
      </c>
      <c r="H27" s="48" t="s">
        <v>89</v>
      </c>
      <c r="I27" s="48">
        <v>10</v>
      </c>
      <c r="J27" s="48">
        <v>7</v>
      </c>
      <c r="K27" s="204">
        <v>2</v>
      </c>
      <c r="L27" s="193">
        <f t="shared" si="2"/>
        <v>6.5</v>
      </c>
      <c r="M27" s="91">
        <v>3.5</v>
      </c>
      <c r="N27" s="45">
        <v>4</v>
      </c>
      <c r="O27" s="255">
        <v>3</v>
      </c>
      <c r="P27" s="48">
        <v>606</v>
      </c>
      <c r="Q27" s="47">
        <f t="shared" si="8"/>
        <v>205.25072003453312</v>
      </c>
      <c r="R27" s="248">
        <v>96140</v>
      </c>
      <c r="S27" s="59">
        <f t="shared" si="6"/>
        <v>0.34</v>
      </c>
      <c r="T27" s="60">
        <v>1</v>
      </c>
      <c r="U27" s="61">
        <v>1</v>
      </c>
      <c r="V27" s="92"/>
      <c r="W27" s="169">
        <f t="shared" si="7"/>
        <v>32687.600000000002</v>
      </c>
      <c r="X27" s="153"/>
      <c r="Y27" s="153"/>
    </row>
    <row r="28" spans="1:25" ht="24" x14ac:dyDescent="0.25">
      <c r="A28" s="99">
        <v>24</v>
      </c>
      <c r="B28" s="90">
        <v>2812</v>
      </c>
      <c r="C28" s="46" t="s">
        <v>91</v>
      </c>
      <c r="D28" s="45" t="s">
        <v>87</v>
      </c>
      <c r="E28" s="67">
        <v>2</v>
      </c>
      <c r="F28" s="45">
        <v>17</v>
      </c>
      <c r="G28" s="263">
        <f t="shared" si="5"/>
        <v>5.4140127388535033</v>
      </c>
      <c r="H28" s="48" t="s">
        <v>92</v>
      </c>
      <c r="I28" s="48">
        <v>3</v>
      </c>
      <c r="J28" s="48">
        <v>1.5</v>
      </c>
      <c r="K28" s="204">
        <v>2</v>
      </c>
      <c r="L28" s="193">
        <f t="shared" si="2"/>
        <v>1</v>
      </c>
      <c r="M28" s="91">
        <v>2</v>
      </c>
      <c r="N28" s="45">
        <v>2</v>
      </c>
      <c r="O28" s="255">
        <v>2</v>
      </c>
      <c r="P28" s="48">
        <v>8</v>
      </c>
      <c r="Q28" s="47">
        <f t="shared" si="8"/>
        <v>1.3253594007331939</v>
      </c>
      <c r="R28" s="248">
        <v>965</v>
      </c>
      <c r="S28" s="59">
        <f t="shared" si="6"/>
        <v>0.17</v>
      </c>
      <c r="T28" s="60">
        <v>1</v>
      </c>
      <c r="U28" s="61">
        <v>1</v>
      </c>
      <c r="V28" s="92"/>
      <c r="W28" s="169">
        <f t="shared" si="7"/>
        <v>164.05</v>
      </c>
      <c r="X28" s="153"/>
      <c r="Y28" s="153"/>
    </row>
    <row r="29" spans="1:25" ht="24" x14ac:dyDescent="0.25">
      <c r="A29" s="99">
        <v>25</v>
      </c>
      <c r="B29" s="90">
        <v>2812</v>
      </c>
      <c r="C29" s="46" t="s">
        <v>121</v>
      </c>
      <c r="D29" s="45" t="s">
        <v>87</v>
      </c>
      <c r="E29" s="67">
        <v>2</v>
      </c>
      <c r="F29" s="45">
        <v>35</v>
      </c>
      <c r="G29" s="263">
        <f t="shared" si="5"/>
        <v>11.146496815286623</v>
      </c>
      <c r="H29" s="48" t="s">
        <v>92</v>
      </c>
      <c r="I29" s="48">
        <v>4</v>
      </c>
      <c r="J29" s="48">
        <v>2</v>
      </c>
      <c r="K29" s="204">
        <v>2</v>
      </c>
      <c r="L29" s="193">
        <f t="shared" si="2"/>
        <v>2.2000000000000002</v>
      </c>
      <c r="M29" s="91">
        <v>1.8</v>
      </c>
      <c r="N29" s="45">
        <v>2</v>
      </c>
      <c r="O29" s="255">
        <v>1</v>
      </c>
      <c r="P29" s="48">
        <v>40</v>
      </c>
      <c r="Q29" s="47">
        <f t="shared" si="8"/>
        <v>5.8643062867009483</v>
      </c>
      <c r="R29" s="248">
        <v>724</v>
      </c>
      <c r="S29" s="59">
        <f t="shared" si="6"/>
        <v>0.15</v>
      </c>
      <c r="T29" s="60">
        <v>1</v>
      </c>
      <c r="U29" s="61">
        <v>1</v>
      </c>
      <c r="V29" s="92"/>
      <c r="W29" s="169">
        <f t="shared" si="7"/>
        <v>108.6</v>
      </c>
      <c r="X29" s="153"/>
      <c r="Y29" s="153"/>
    </row>
    <row r="30" spans="1:25" ht="24" x14ac:dyDescent="0.25">
      <c r="A30" s="99">
        <v>26</v>
      </c>
      <c r="B30" s="90">
        <v>2812</v>
      </c>
      <c r="C30" s="46" t="s">
        <v>121</v>
      </c>
      <c r="D30" s="45" t="s">
        <v>87</v>
      </c>
      <c r="E30" s="67">
        <v>2</v>
      </c>
      <c r="F30" s="45">
        <v>23</v>
      </c>
      <c r="G30" s="263">
        <f t="shared" si="3"/>
        <v>7.3248407643312099</v>
      </c>
      <c r="H30" s="48" t="s">
        <v>92</v>
      </c>
      <c r="I30" s="48">
        <v>4</v>
      </c>
      <c r="J30" s="48">
        <v>2</v>
      </c>
      <c r="K30" s="204">
        <v>2</v>
      </c>
      <c r="L30" s="193">
        <f t="shared" si="2"/>
        <v>2.2000000000000002</v>
      </c>
      <c r="M30" s="91">
        <v>1.8</v>
      </c>
      <c r="N30" s="45">
        <v>2</v>
      </c>
      <c r="O30" s="255">
        <v>1</v>
      </c>
      <c r="P30" s="48">
        <v>16.8</v>
      </c>
      <c r="Q30" s="47">
        <f>IF(K30=1,(PI()*POWER(J30/2,2)*L30)/3,IF(K30=2,(PI()*POWER(J30/2,2))*(L30-J30/6),IF(K30=3,(PI()*POWER(J30/2,3))/3*4,0)))</f>
        <v>5.8643062867009483</v>
      </c>
      <c r="R30" s="248">
        <v>359</v>
      </c>
      <c r="S30" s="59">
        <f t="shared" si="0"/>
        <v>0.35</v>
      </c>
      <c r="T30" s="60">
        <v>1</v>
      </c>
      <c r="U30" s="61">
        <v>1</v>
      </c>
      <c r="V30" s="92"/>
      <c r="W30" s="169">
        <f t="shared" si="1"/>
        <v>125.64999999999999</v>
      </c>
      <c r="X30" s="153"/>
      <c r="Y30" s="153"/>
    </row>
    <row r="31" spans="1:25" ht="24" x14ac:dyDescent="0.25">
      <c r="A31" s="99">
        <v>27</v>
      </c>
      <c r="B31" s="90">
        <v>2812</v>
      </c>
      <c r="C31" s="46" t="s">
        <v>121</v>
      </c>
      <c r="D31" s="45" t="s">
        <v>87</v>
      </c>
      <c r="E31" s="67">
        <v>2</v>
      </c>
      <c r="F31" s="45">
        <v>35</v>
      </c>
      <c r="G31" s="263">
        <f t="shared" si="3"/>
        <v>11.146496815286623</v>
      </c>
      <c r="H31" s="48" t="s">
        <v>92</v>
      </c>
      <c r="I31" s="48">
        <v>4</v>
      </c>
      <c r="J31" s="48">
        <v>2</v>
      </c>
      <c r="K31" s="204">
        <v>2</v>
      </c>
      <c r="L31" s="193">
        <f t="shared" si="2"/>
        <v>2.2000000000000002</v>
      </c>
      <c r="M31" s="91">
        <v>1.8</v>
      </c>
      <c r="N31" s="45">
        <v>2</v>
      </c>
      <c r="O31" s="255">
        <v>1</v>
      </c>
      <c r="P31" s="48">
        <v>40</v>
      </c>
      <c r="Q31" s="47">
        <f>IF(K31=1,(PI()*POWER(J31/2,2)*L31)/3,IF(K31=2,(PI()*POWER(J31/2,2))*(L31-J31/6),IF(K31=3,(PI()*POWER(J31/2,3))/3*4,0)))</f>
        <v>5.8643062867009483</v>
      </c>
      <c r="R31" s="248">
        <v>724</v>
      </c>
      <c r="S31" s="59">
        <f t="shared" si="0"/>
        <v>0.15</v>
      </c>
      <c r="T31" s="60">
        <v>1</v>
      </c>
      <c r="U31" s="61">
        <v>1</v>
      </c>
      <c r="V31" s="92"/>
      <c r="W31" s="169">
        <f t="shared" si="1"/>
        <v>108.6</v>
      </c>
      <c r="X31" s="153"/>
      <c r="Y31" s="153"/>
    </row>
    <row r="32" spans="1:25" ht="24" x14ac:dyDescent="0.25">
      <c r="A32" s="99">
        <v>28</v>
      </c>
      <c r="B32" s="90">
        <v>2812</v>
      </c>
      <c r="C32" s="46" t="s">
        <v>121</v>
      </c>
      <c r="D32" s="45" t="s">
        <v>87</v>
      </c>
      <c r="E32" s="67">
        <v>2</v>
      </c>
      <c r="F32" s="45">
        <v>34</v>
      </c>
      <c r="G32" s="263">
        <f t="shared" si="3"/>
        <v>10.828025477707007</v>
      </c>
      <c r="H32" s="48" t="s">
        <v>92</v>
      </c>
      <c r="I32" s="48">
        <v>4</v>
      </c>
      <c r="J32" s="48">
        <v>2</v>
      </c>
      <c r="K32" s="204">
        <v>2</v>
      </c>
      <c r="L32" s="193">
        <f t="shared" si="2"/>
        <v>2.4</v>
      </c>
      <c r="M32" s="91">
        <v>1.6</v>
      </c>
      <c r="N32" s="45">
        <v>2</v>
      </c>
      <c r="O32" s="255">
        <v>1</v>
      </c>
      <c r="P32" s="48">
        <v>40</v>
      </c>
      <c r="Q32" s="47">
        <f>IF(K32=1,(PI()*POWER(J32/2,2)*L32)/3,IF(K32=2,(PI()*POWER(J32/2,2))*(L32-J32/6),IF(K32=3,(PI()*POWER(J32/2,3))/3*4,0)))</f>
        <v>6.4926248174189052</v>
      </c>
      <c r="R32" s="248">
        <v>724</v>
      </c>
      <c r="S32" s="59">
        <f t="shared" si="0"/>
        <v>0.16</v>
      </c>
      <c r="T32" s="60">
        <v>1</v>
      </c>
      <c r="U32" s="61">
        <v>1</v>
      </c>
      <c r="V32" s="92"/>
      <c r="W32" s="169">
        <f t="shared" si="1"/>
        <v>115.84</v>
      </c>
      <c r="X32" s="153"/>
      <c r="Y32" s="153"/>
    </row>
    <row r="33" spans="1:25" x14ac:dyDescent="0.25">
      <c r="A33" s="99">
        <v>29</v>
      </c>
      <c r="B33" s="90" t="s">
        <v>82</v>
      </c>
      <c r="C33" s="46" t="s">
        <v>123</v>
      </c>
      <c r="D33" s="45" t="s">
        <v>97</v>
      </c>
      <c r="E33" s="67">
        <v>2</v>
      </c>
      <c r="F33" s="45">
        <v>92</v>
      </c>
      <c r="G33" s="263">
        <f t="shared" si="3"/>
        <v>29.29936305732484</v>
      </c>
      <c r="H33" s="48" t="s">
        <v>84</v>
      </c>
      <c r="I33" s="48">
        <v>7</v>
      </c>
      <c r="J33" s="48">
        <v>4</v>
      </c>
      <c r="K33" s="204">
        <v>2</v>
      </c>
      <c r="L33" s="193">
        <f t="shared" si="2"/>
        <v>5.5</v>
      </c>
      <c r="M33" s="91">
        <v>1.5</v>
      </c>
      <c r="N33" s="45">
        <v>4</v>
      </c>
      <c r="O33" s="255">
        <v>3</v>
      </c>
      <c r="P33" s="48">
        <v>490</v>
      </c>
      <c r="Q33" s="47">
        <f>IF(K33=1,(PI()*POWER(J33/2,2)*L33)/3,IF(K33=2,(PI()*POWER(J33/2,2))*(L33-J33/6),IF(K33=3,(PI()*POWER(J33/2,3))/3*4,0)))</f>
        <v>60.737457969402662</v>
      </c>
      <c r="R33" s="248">
        <v>78365</v>
      </c>
      <c r="S33" s="59">
        <f t="shared" si="0"/>
        <v>0.12</v>
      </c>
      <c r="T33" s="60">
        <v>1</v>
      </c>
      <c r="U33" s="61">
        <v>1</v>
      </c>
      <c r="V33" s="92"/>
      <c r="W33" s="169">
        <f t="shared" si="1"/>
        <v>9403.7999999999993</v>
      </c>
      <c r="X33" s="153"/>
      <c r="Y33" s="153"/>
    </row>
    <row r="34" spans="1:25" x14ac:dyDescent="0.25">
      <c r="A34" s="99">
        <v>30</v>
      </c>
      <c r="B34" s="90" t="s">
        <v>82</v>
      </c>
      <c r="C34" s="46" t="s">
        <v>123</v>
      </c>
      <c r="D34" s="45" t="s">
        <v>97</v>
      </c>
      <c r="E34" s="67">
        <v>4</v>
      </c>
      <c r="F34" s="45">
        <v>175</v>
      </c>
      <c r="G34" s="263">
        <f t="shared" si="3"/>
        <v>55.732484076433117</v>
      </c>
      <c r="H34" s="48" t="s">
        <v>99</v>
      </c>
      <c r="I34" s="48">
        <v>19</v>
      </c>
      <c r="J34" s="48">
        <v>8</v>
      </c>
      <c r="K34" s="204">
        <v>2</v>
      </c>
      <c r="L34" s="193">
        <f t="shared" si="2"/>
        <v>17</v>
      </c>
      <c r="M34" s="91">
        <v>2</v>
      </c>
      <c r="N34" s="45">
        <v>4</v>
      </c>
      <c r="O34" s="255">
        <v>3</v>
      </c>
      <c r="P34" s="48">
        <v>1540</v>
      </c>
      <c r="Q34" s="47">
        <f t="shared" ref="Q34:Q49" si="9">IF(K34=1,(PI()*POWER(J34/2,2)*L34)/3,IF(K34=2,(PI()*POWER(J34/2,2))*(L34-J34/6),IF(K34=3,(PI()*POWER(J34/2,3))/3*4,0)))</f>
        <v>787.49255849984149</v>
      </c>
      <c r="R34" s="248">
        <v>244778</v>
      </c>
      <c r="S34" s="59">
        <f t="shared" si="0"/>
        <v>0.51</v>
      </c>
      <c r="T34" s="60">
        <v>1</v>
      </c>
      <c r="U34" s="61">
        <v>1</v>
      </c>
      <c r="V34" s="92"/>
      <c r="W34" s="169">
        <f t="shared" si="1"/>
        <v>124836.78</v>
      </c>
      <c r="X34" s="153"/>
      <c r="Y34" s="153"/>
    </row>
    <row r="35" spans="1:25" x14ac:dyDescent="0.25">
      <c r="A35" s="99">
        <v>31</v>
      </c>
      <c r="B35" s="90" t="s">
        <v>82</v>
      </c>
      <c r="C35" s="46" t="s">
        <v>123</v>
      </c>
      <c r="D35" s="45" t="s">
        <v>97</v>
      </c>
      <c r="E35" s="67">
        <v>3</v>
      </c>
      <c r="F35" s="45">
        <v>198</v>
      </c>
      <c r="G35" s="263">
        <f t="shared" si="3"/>
        <v>63.057324840764331</v>
      </c>
      <c r="H35" s="48" t="s">
        <v>100</v>
      </c>
      <c r="I35" s="48">
        <v>19</v>
      </c>
      <c r="J35" s="48">
        <v>8</v>
      </c>
      <c r="K35" s="204">
        <v>2</v>
      </c>
      <c r="L35" s="193">
        <f t="shared" si="2"/>
        <v>17</v>
      </c>
      <c r="M35" s="91">
        <v>2</v>
      </c>
      <c r="N35" s="45">
        <v>4</v>
      </c>
      <c r="O35" s="255">
        <v>3</v>
      </c>
      <c r="P35" s="48">
        <v>1790</v>
      </c>
      <c r="Q35" s="47">
        <f t="shared" si="9"/>
        <v>787.49255849984149</v>
      </c>
      <c r="R35" s="248">
        <v>282970</v>
      </c>
      <c r="S35" s="59">
        <f t="shared" si="0"/>
        <v>0.44</v>
      </c>
      <c r="T35" s="60">
        <v>1</v>
      </c>
      <c r="U35" s="61">
        <v>1</v>
      </c>
      <c r="V35" s="92"/>
      <c r="W35" s="169">
        <f t="shared" si="1"/>
        <v>124506.8</v>
      </c>
      <c r="X35" s="153"/>
      <c r="Y35" s="153"/>
    </row>
    <row r="36" spans="1:25" ht="24" x14ac:dyDescent="0.25">
      <c r="A36" s="99">
        <v>32</v>
      </c>
      <c r="B36" s="90" t="s">
        <v>82</v>
      </c>
      <c r="C36" s="46" t="s">
        <v>69</v>
      </c>
      <c r="D36" s="45" t="s">
        <v>97</v>
      </c>
      <c r="E36" s="67">
        <v>3</v>
      </c>
      <c r="F36" s="45">
        <v>77</v>
      </c>
      <c r="G36" s="263">
        <f t="shared" si="3"/>
        <v>24.522292993630572</v>
      </c>
      <c r="H36" s="48" t="s">
        <v>89</v>
      </c>
      <c r="I36" s="48">
        <v>12</v>
      </c>
      <c r="J36" s="48">
        <v>7</v>
      </c>
      <c r="K36" s="204">
        <v>2</v>
      </c>
      <c r="L36" s="193">
        <f t="shared" si="2"/>
        <v>10</v>
      </c>
      <c r="M36" s="91">
        <v>2</v>
      </c>
      <c r="N36" s="45">
        <v>4</v>
      </c>
      <c r="O36" s="255">
        <v>2</v>
      </c>
      <c r="P36" s="48">
        <v>330</v>
      </c>
      <c r="Q36" s="47">
        <f t="shared" si="9"/>
        <v>339.94650505719551</v>
      </c>
      <c r="R36" s="248">
        <v>33951</v>
      </c>
      <c r="S36" s="59">
        <f t="shared" si="0"/>
        <v>1</v>
      </c>
      <c r="T36" s="60">
        <v>1</v>
      </c>
      <c r="U36" s="61">
        <v>1</v>
      </c>
      <c r="V36" s="92"/>
      <c r="W36" s="169">
        <f t="shared" si="1"/>
        <v>33951</v>
      </c>
      <c r="X36" s="153"/>
      <c r="Y36" s="153"/>
    </row>
    <row r="37" spans="1:25" x14ac:dyDescent="0.25">
      <c r="A37" s="99">
        <v>33</v>
      </c>
      <c r="B37" s="90" t="s">
        <v>82</v>
      </c>
      <c r="C37" s="46" t="s">
        <v>101</v>
      </c>
      <c r="D37" s="45" t="s">
        <v>97</v>
      </c>
      <c r="E37" s="67">
        <v>3</v>
      </c>
      <c r="F37" s="45">
        <v>158</v>
      </c>
      <c r="G37" s="263">
        <f t="shared" si="3"/>
        <v>50.318471337579616</v>
      </c>
      <c r="H37" s="48" t="s">
        <v>102</v>
      </c>
      <c r="I37" s="48">
        <v>18</v>
      </c>
      <c r="J37" s="48">
        <v>7</v>
      </c>
      <c r="K37" s="204">
        <v>2</v>
      </c>
      <c r="L37" s="193">
        <f t="shared" si="2"/>
        <v>16.5</v>
      </c>
      <c r="M37" s="91">
        <v>1.5</v>
      </c>
      <c r="N37" s="45">
        <v>4</v>
      </c>
      <c r="O37" s="255">
        <v>3</v>
      </c>
      <c r="P37" s="48">
        <v>1300</v>
      </c>
      <c r="Q37" s="47">
        <f t="shared" si="9"/>
        <v>590.09582009928283</v>
      </c>
      <c r="R37" s="248">
        <v>206946</v>
      </c>
      <c r="S37" s="59">
        <f t="shared" si="0"/>
        <v>0.45</v>
      </c>
      <c r="T37" s="60">
        <v>1</v>
      </c>
      <c r="U37" s="61">
        <v>1</v>
      </c>
      <c r="V37" s="92" t="s">
        <v>103</v>
      </c>
      <c r="W37" s="169">
        <f t="shared" si="1"/>
        <v>93125.7</v>
      </c>
      <c r="X37" s="153"/>
      <c r="Y37" s="153"/>
    </row>
    <row r="38" spans="1:25" ht="21" x14ac:dyDescent="0.25">
      <c r="A38" s="99">
        <v>34</v>
      </c>
      <c r="B38" s="90" t="s">
        <v>82</v>
      </c>
      <c r="C38" s="46" t="s">
        <v>59</v>
      </c>
      <c r="D38" s="45" t="s">
        <v>97</v>
      </c>
      <c r="E38" s="67">
        <v>3</v>
      </c>
      <c r="F38" s="45">
        <v>79</v>
      </c>
      <c r="G38" s="263">
        <f t="shared" si="3"/>
        <v>25.159235668789808</v>
      </c>
      <c r="H38" s="48" t="s">
        <v>89</v>
      </c>
      <c r="I38" s="48">
        <v>16</v>
      </c>
      <c r="J38" s="48">
        <v>6</v>
      </c>
      <c r="K38" s="204">
        <v>2</v>
      </c>
      <c r="L38" s="193">
        <f t="shared" si="2"/>
        <v>13.5</v>
      </c>
      <c r="M38" s="91">
        <v>2.5</v>
      </c>
      <c r="N38" s="45">
        <v>4</v>
      </c>
      <c r="O38" s="255">
        <v>3</v>
      </c>
      <c r="P38" s="48">
        <v>330</v>
      </c>
      <c r="Q38" s="47">
        <f t="shared" si="9"/>
        <v>353.42917352885172</v>
      </c>
      <c r="R38" s="248">
        <v>53853</v>
      </c>
      <c r="S38" s="59">
        <f t="shared" si="0"/>
        <v>1</v>
      </c>
      <c r="T38" s="60">
        <v>0.8</v>
      </c>
      <c r="U38" s="61">
        <v>1</v>
      </c>
      <c r="V38" s="92" t="s">
        <v>122</v>
      </c>
      <c r="W38" s="169">
        <f t="shared" si="1"/>
        <v>43082.400000000001</v>
      </c>
      <c r="X38" s="153"/>
      <c r="Y38" s="153"/>
    </row>
    <row r="39" spans="1:25" x14ac:dyDescent="0.25">
      <c r="A39" s="99">
        <v>35</v>
      </c>
      <c r="B39" s="90" t="s">
        <v>82</v>
      </c>
      <c r="C39" s="46" t="s">
        <v>59</v>
      </c>
      <c r="D39" s="45" t="s">
        <v>97</v>
      </c>
      <c r="E39" s="67" t="s">
        <v>90</v>
      </c>
      <c r="F39" s="45">
        <v>92</v>
      </c>
      <c r="G39" s="263">
        <f t="shared" si="3"/>
        <v>29.29936305732484</v>
      </c>
      <c r="H39" s="48" t="s">
        <v>89</v>
      </c>
      <c r="I39" s="48">
        <v>16</v>
      </c>
      <c r="J39" s="48">
        <v>6</v>
      </c>
      <c r="K39" s="204">
        <v>2</v>
      </c>
      <c r="L39" s="193">
        <f t="shared" si="2"/>
        <v>14</v>
      </c>
      <c r="M39" s="91">
        <v>2</v>
      </c>
      <c r="N39" s="45">
        <v>4</v>
      </c>
      <c r="O39" s="255">
        <v>3</v>
      </c>
      <c r="P39" s="48">
        <v>490</v>
      </c>
      <c r="Q39" s="47">
        <f t="shared" si="9"/>
        <v>367.5663404700058</v>
      </c>
      <c r="R39" s="248">
        <v>78365</v>
      </c>
      <c r="S39" s="59">
        <f t="shared" si="0"/>
        <v>0.75</v>
      </c>
      <c r="T39" s="60">
        <v>1</v>
      </c>
      <c r="U39" s="61">
        <v>1</v>
      </c>
      <c r="V39" s="92"/>
      <c r="W39" s="169">
        <f t="shared" si="1"/>
        <v>58773.75</v>
      </c>
      <c r="X39" s="153"/>
      <c r="Y39" s="153"/>
    </row>
    <row r="40" spans="1:25" x14ac:dyDescent="0.25">
      <c r="A40" s="99">
        <v>36</v>
      </c>
      <c r="B40" s="90" t="s">
        <v>82</v>
      </c>
      <c r="C40" s="46" t="s">
        <v>123</v>
      </c>
      <c r="D40" s="45" t="s">
        <v>97</v>
      </c>
      <c r="E40" s="67">
        <v>3</v>
      </c>
      <c r="F40" s="45">
        <v>150</v>
      </c>
      <c r="G40" s="263">
        <f t="shared" si="3"/>
        <v>47.770700636942671</v>
      </c>
      <c r="H40" s="48" t="s">
        <v>86</v>
      </c>
      <c r="I40" s="48">
        <v>18</v>
      </c>
      <c r="J40" s="48">
        <v>7.5</v>
      </c>
      <c r="K40" s="204">
        <v>2</v>
      </c>
      <c r="L40" s="193">
        <f t="shared" si="2"/>
        <v>16</v>
      </c>
      <c r="M40" s="91">
        <v>2</v>
      </c>
      <c r="N40" s="45">
        <v>4</v>
      </c>
      <c r="O40" s="255">
        <v>3</v>
      </c>
      <c r="P40" s="48">
        <v>1220</v>
      </c>
      <c r="Q40" s="47">
        <f t="shared" si="9"/>
        <v>651.63503869382032</v>
      </c>
      <c r="R40" s="248">
        <v>194102</v>
      </c>
      <c r="S40" s="59">
        <f t="shared" si="0"/>
        <v>0.53</v>
      </c>
      <c r="T40" s="60">
        <v>1</v>
      </c>
      <c r="U40" s="61">
        <v>1</v>
      </c>
      <c r="V40" s="92" t="s">
        <v>104</v>
      </c>
      <c r="W40" s="169">
        <f t="shared" si="1"/>
        <v>102874.06000000001</v>
      </c>
      <c r="X40" s="153"/>
      <c r="Y40" s="153"/>
    </row>
    <row r="41" spans="1:25" x14ac:dyDescent="0.25">
      <c r="A41" s="99">
        <v>37</v>
      </c>
      <c r="B41" s="90" t="s">
        <v>82</v>
      </c>
      <c r="C41" s="46" t="s">
        <v>123</v>
      </c>
      <c r="D41" s="45" t="s">
        <v>97</v>
      </c>
      <c r="E41" s="67">
        <v>2</v>
      </c>
      <c r="F41" s="45">
        <v>17</v>
      </c>
      <c r="G41" s="263">
        <f t="shared" si="3"/>
        <v>5.4140127388535033</v>
      </c>
      <c r="H41" s="48" t="s">
        <v>92</v>
      </c>
      <c r="I41" s="48">
        <v>4</v>
      </c>
      <c r="J41" s="48">
        <v>2</v>
      </c>
      <c r="K41" s="204">
        <v>2</v>
      </c>
      <c r="L41" s="193">
        <f t="shared" si="2"/>
        <v>2.4</v>
      </c>
      <c r="M41" s="91">
        <v>1.6</v>
      </c>
      <c r="N41" s="45">
        <v>1</v>
      </c>
      <c r="O41" s="255">
        <v>3</v>
      </c>
      <c r="P41" s="48">
        <v>8</v>
      </c>
      <c r="Q41" s="47">
        <f t="shared" si="9"/>
        <v>6.4926248174189052</v>
      </c>
      <c r="R41" s="248">
        <v>1531</v>
      </c>
      <c r="S41" s="59">
        <f t="shared" si="0"/>
        <v>0.81</v>
      </c>
      <c r="T41" s="60">
        <v>1</v>
      </c>
      <c r="U41" s="61">
        <v>1</v>
      </c>
      <c r="V41" s="92"/>
      <c r="W41" s="169">
        <f t="shared" si="1"/>
        <v>1240.1100000000001</v>
      </c>
      <c r="X41" s="153"/>
      <c r="Y41" s="153"/>
    </row>
    <row r="42" spans="1:25" x14ac:dyDescent="0.25">
      <c r="A42" s="99">
        <v>38</v>
      </c>
      <c r="B42" s="90" t="s">
        <v>82</v>
      </c>
      <c r="C42" s="46" t="s">
        <v>123</v>
      </c>
      <c r="D42" s="45" t="s">
        <v>97</v>
      </c>
      <c r="E42" s="67">
        <v>3</v>
      </c>
      <c r="F42" s="45">
        <v>115</v>
      </c>
      <c r="G42" s="263">
        <f t="shared" si="3"/>
        <v>36.624203821656053</v>
      </c>
      <c r="H42" s="48" t="s">
        <v>86</v>
      </c>
      <c r="I42" s="48">
        <v>18</v>
      </c>
      <c r="J42" s="48">
        <v>8</v>
      </c>
      <c r="K42" s="204">
        <v>2</v>
      </c>
      <c r="L42" s="193">
        <f t="shared" si="2"/>
        <v>16.399999999999999</v>
      </c>
      <c r="M42" s="91">
        <v>1.6</v>
      </c>
      <c r="N42" s="45">
        <v>4</v>
      </c>
      <c r="O42" s="255">
        <v>3</v>
      </c>
      <c r="P42" s="48">
        <v>796</v>
      </c>
      <c r="Q42" s="47">
        <f t="shared" si="9"/>
        <v>757.33326902537931</v>
      </c>
      <c r="R42" s="248">
        <v>125257</v>
      </c>
      <c r="S42" s="59">
        <f t="shared" si="0"/>
        <v>0.95</v>
      </c>
      <c r="T42" s="60">
        <v>1</v>
      </c>
      <c r="U42" s="61">
        <v>1</v>
      </c>
      <c r="V42" s="92"/>
      <c r="W42" s="169">
        <f t="shared" si="1"/>
        <v>118994.15</v>
      </c>
      <c r="X42" s="153"/>
      <c r="Y42" s="153"/>
    </row>
    <row r="43" spans="1:25" x14ac:dyDescent="0.25">
      <c r="A43" s="99">
        <v>39</v>
      </c>
      <c r="B43" s="90" t="s">
        <v>82</v>
      </c>
      <c r="C43" s="46" t="s">
        <v>123</v>
      </c>
      <c r="D43" s="45" t="s">
        <v>97</v>
      </c>
      <c r="E43" s="67">
        <v>2</v>
      </c>
      <c r="F43" s="45">
        <v>23</v>
      </c>
      <c r="G43" s="263">
        <f t="shared" si="3"/>
        <v>7.3248407643312099</v>
      </c>
      <c r="H43" s="48" t="s">
        <v>92</v>
      </c>
      <c r="I43" s="48">
        <v>4</v>
      </c>
      <c r="J43" s="48">
        <v>2</v>
      </c>
      <c r="K43" s="204">
        <v>2</v>
      </c>
      <c r="L43" s="193">
        <f t="shared" si="2"/>
        <v>2.5</v>
      </c>
      <c r="M43" s="91">
        <v>1.5</v>
      </c>
      <c r="N43" s="45">
        <v>1</v>
      </c>
      <c r="O43" s="255">
        <v>3</v>
      </c>
      <c r="P43" s="48">
        <v>16.8</v>
      </c>
      <c r="Q43" s="47">
        <f t="shared" si="9"/>
        <v>6.8067840827778845</v>
      </c>
      <c r="R43" s="248">
        <v>3327</v>
      </c>
      <c r="S43" s="59">
        <f t="shared" si="0"/>
        <v>0.41</v>
      </c>
      <c r="T43" s="60">
        <v>1</v>
      </c>
      <c r="U43" s="61">
        <v>1</v>
      </c>
      <c r="V43" s="92"/>
      <c r="W43" s="169">
        <f t="shared" si="1"/>
        <v>1364.07</v>
      </c>
      <c r="X43" s="153"/>
      <c r="Y43" s="153"/>
    </row>
    <row r="44" spans="1:25" x14ac:dyDescent="0.25">
      <c r="A44" s="99">
        <v>40</v>
      </c>
      <c r="B44" s="90" t="s">
        <v>82</v>
      </c>
      <c r="C44" s="46" t="s">
        <v>123</v>
      </c>
      <c r="D44" s="45" t="s">
        <v>97</v>
      </c>
      <c r="E44" s="67" t="s">
        <v>105</v>
      </c>
      <c r="F44" s="45">
        <v>171</v>
      </c>
      <c r="G44" s="263">
        <f t="shared" si="3"/>
        <v>54.458598726114644</v>
      </c>
      <c r="H44" s="48" t="s">
        <v>85</v>
      </c>
      <c r="I44" s="48">
        <v>19</v>
      </c>
      <c r="J44" s="48">
        <v>9</v>
      </c>
      <c r="K44" s="204">
        <v>2</v>
      </c>
      <c r="L44" s="193">
        <f t="shared" si="2"/>
        <v>17</v>
      </c>
      <c r="M44" s="91">
        <v>2</v>
      </c>
      <c r="N44" s="45">
        <v>4</v>
      </c>
      <c r="O44" s="255">
        <v>3</v>
      </c>
      <c r="P44" s="48">
        <v>1460</v>
      </c>
      <c r="Q44" s="47">
        <f t="shared" si="9"/>
        <v>986.06739414549622</v>
      </c>
      <c r="R44" s="248">
        <v>232168</v>
      </c>
      <c r="S44" s="59">
        <f t="shared" si="0"/>
        <v>0.68</v>
      </c>
      <c r="T44" s="60">
        <v>1</v>
      </c>
      <c r="U44" s="61">
        <v>1</v>
      </c>
      <c r="V44" s="92"/>
      <c r="W44" s="169">
        <f t="shared" si="1"/>
        <v>157874.24000000002</v>
      </c>
      <c r="X44" s="153"/>
      <c r="Y44" s="153"/>
    </row>
    <row r="45" spans="1:25" x14ac:dyDescent="0.25">
      <c r="A45" s="99">
        <v>41</v>
      </c>
      <c r="B45" s="90" t="s">
        <v>82</v>
      </c>
      <c r="C45" s="46" t="s">
        <v>59</v>
      </c>
      <c r="D45" s="45" t="s">
        <v>97</v>
      </c>
      <c r="E45" s="67">
        <v>3</v>
      </c>
      <c r="F45" s="45">
        <v>130</v>
      </c>
      <c r="G45" s="263">
        <f t="shared" si="3"/>
        <v>41.401273885350314</v>
      </c>
      <c r="H45" s="48" t="s">
        <v>86</v>
      </c>
      <c r="I45" s="48">
        <v>20</v>
      </c>
      <c r="J45" s="48">
        <v>9</v>
      </c>
      <c r="K45" s="204">
        <v>2</v>
      </c>
      <c r="L45" s="193">
        <f t="shared" si="2"/>
        <v>16</v>
      </c>
      <c r="M45" s="91">
        <v>4</v>
      </c>
      <c r="N45" s="45">
        <v>4</v>
      </c>
      <c r="O45" s="255">
        <v>3</v>
      </c>
      <c r="P45" s="48">
        <v>948</v>
      </c>
      <c r="Q45" s="47">
        <f t="shared" si="9"/>
        <v>922.45014291030293</v>
      </c>
      <c r="R45" s="248">
        <v>149148</v>
      </c>
      <c r="S45" s="59">
        <f t="shared" si="0"/>
        <v>0.97</v>
      </c>
      <c r="T45" s="60">
        <v>1</v>
      </c>
      <c r="U45" s="61">
        <v>1</v>
      </c>
      <c r="V45" s="92"/>
      <c r="W45" s="169">
        <f t="shared" si="1"/>
        <v>144673.56</v>
      </c>
      <c r="X45" s="153"/>
      <c r="Y45" s="153"/>
    </row>
    <row r="46" spans="1:25" x14ac:dyDescent="0.25">
      <c r="A46" s="99">
        <v>42</v>
      </c>
      <c r="B46" s="90" t="s">
        <v>82</v>
      </c>
      <c r="C46" s="46" t="s">
        <v>59</v>
      </c>
      <c r="D46" s="45" t="s">
        <v>97</v>
      </c>
      <c r="E46" s="67">
        <v>3</v>
      </c>
      <c r="F46" s="45">
        <v>98</v>
      </c>
      <c r="G46" s="263">
        <f t="shared" si="3"/>
        <v>31.210191082802545</v>
      </c>
      <c r="H46" s="48" t="s">
        <v>83</v>
      </c>
      <c r="I46" s="48">
        <v>20</v>
      </c>
      <c r="J46" s="48">
        <v>8</v>
      </c>
      <c r="K46" s="204">
        <v>2</v>
      </c>
      <c r="L46" s="193">
        <f t="shared" si="2"/>
        <v>16</v>
      </c>
      <c r="M46" s="91">
        <v>4</v>
      </c>
      <c r="N46" s="45">
        <v>4</v>
      </c>
      <c r="O46" s="255">
        <v>3</v>
      </c>
      <c r="P46" s="48">
        <v>568</v>
      </c>
      <c r="Q46" s="47">
        <f t="shared" si="9"/>
        <v>737.22707604240475</v>
      </c>
      <c r="R46" s="248">
        <v>90316</v>
      </c>
      <c r="S46" s="59">
        <f t="shared" si="0"/>
        <v>1</v>
      </c>
      <c r="T46" s="60">
        <v>1</v>
      </c>
      <c r="U46" s="61">
        <v>1</v>
      </c>
      <c r="V46" s="92"/>
      <c r="W46" s="169">
        <f t="shared" si="1"/>
        <v>90316</v>
      </c>
      <c r="X46" s="153"/>
      <c r="Y46" s="153"/>
    </row>
    <row r="47" spans="1:25" ht="24" x14ac:dyDescent="0.25">
      <c r="A47" s="99">
        <v>43</v>
      </c>
      <c r="B47" s="90" t="s">
        <v>82</v>
      </c>
      <c r="C47" s="46" t="s">
        <v>68</v>
      </c>
      <c r="D47" s="45" t="s">
        <v>97</v>
      </c>
      <c r="E47" s="67">
        <v>2</v>
      </c>
      <c r="F47" s="45">
        <v>104</v>
      </c>
      <c r="G47" s="263">
        <f t="shared" si="3"/>
        <v>33.121019108280251</v>
      </c>
      <c r="H47" s="48" t="s">
        <v>89</v>
      </c>
      <c r="I47" s="48">
        <v>19</v>
      </c>
      <c r="J47" s="48">
        <v>7</v>
      </c>
      <c r="K47" s="204">
        <v>2</v>
      </c>
      <c r="L47" s="193">
        <f t="shared" si="2"/>
        <v>16</v>
      </c>
      <c r="M47" s="91">
        <v>3</v>
      </c>
      <c r="N47" s="45">
        <v>3</v>
      </c>
      <c r="O47" s="255">
        <v>1</v>
      </c>
      <c r="P47" s="48">
        <v>644</v>
      </c>
      <c r="Q47" s="47">
        <f t="shared" si="9"/>
        <v>570.85356509604526</v>
      </c>
      <c r="R47" s="248">
        <v>9545</v>
      </c>
      <c r="S47" s="59">
        <f t="shared" si="0"/>
        <v>0.89</v>
      </c>
      <c r="T47" s="60">
        <v>1</v>
      </c>
      <c r="U47" s="61">
        <v>1</v>
      </c>
      <c r="V47" s="92"/>
      <c r="W47" s="169">
        <f t="shared" si="1"/>
        <v>8495.0499999999993</v>
      </c>
      <c r="X47" s="153"/>
      <c r="Y47" s="153"/>
    </row>
    <row r="48" spans="1:25" ht="24" x14ac:dyDescent="0.25">
      <c r="A48" s="99">
        <v>44</v>
      </c>
      <c r="B48" s="90" t="s">
        <v>82</v>
      </c>
      <c r="C48" s="46" t="s">
        <v>68</v>
      </c>
      <c r="D48" s="45" t="s">
        <v>97</v>
      </c>
      <c r="E48" s="67">
        <v>2</v>
      </c>
      <c r="F48" s="45">
        <v>100</v>
      </c>
      <c r="G48" s="263">
        <f t="shared" si="3"/>
        <v>31.847133757961782</v>
      </c>
      <c r="H48" s="48" t="s">
        <v>83</v>
      </c>
      <c r="I48" s="48">
        <v>20</v>
      </c>
      <c r="J48" s="48">
        <v>6</v>
      </c>
      <c r="K48" s="204">
        <v>2</v>
      </c>
      <c r="L48" s="193">
        <f t="shared" si="2"/>
        <v>15</v>
      </c>
      <c r="M48" s="91">
        <v>5</v>
      </c>
      <c r="N48" s="45">
        <v>3</v>
      </c>
      <c r="O48" s="255">
        <v>1</v>
      </c>
      <c r="P48" s="48">
        <v>606</v>
      </c>
      <c r="Q48" s="47">
        <f t="shared" si="9"/>
        <v>395.84067435231395</v>
      </c>
      <c r="R48" s="248">
        <v>9000</v>
      </c>
      <c r="S48" s="59">
        <f t="shared" si="0"/>
        <v>0.65</v>
      </c>
      <c r="T48" s="60">
        <v>1</v>
      </c>
      <c r="U48" s="61">
        <v>1</v>
      </c>
      <c r="V48" s="92"/>
      <c r="W48" s="169">
        <f t="shared" si="1"/>
        <v>5850</v>
      </c>
      <c r="X48" s="153"/>
      <c r="Y48" s="153"/>
    </row>
    <row r="49" spans="1:25" ht="24" x14ac:dyDescent="0.25">
      <c r="A49" s="99">
        <v>45</v>
      </c>
      <c r="B49" s="90">
        <v>2812</v>
      </c>
      <c r="C49" s="46" t="s">
        <v>69</v>
      </c>
      <c r="D49" s="45" t="s">
        <v>98</v>
      </c>
      <c r="E49" s="67">
        <v>3</v>
      </c>
      <c r="F49" s="45">
        <v>115</v>
      </c>
      <c r="G49" s="263">
        <f t="shared" si="3"/>
        <v>36.624203821656053</v>
      </c>
      <c r="H49" s="48" t="s">
        <v>86</v>
      </c>
      <c r="I49" s="48">
        <v>19</v>
      </c>
      <c r="J49" s="48">
        <v>8</v>
      </c>
      <c r="K49" s="204">
        <v>2</v>
      </c>
      <c r="L49" s="193">
        <f t="shared" si="2"/>
        <v>15.5</v>
      </c>
      <c r="M49" s="91">
        <v>3.5</v>
      </c>
      <c r="N49" s="45">
        <v>4</v>
      </c>
      <c r="O49" s="255">
        <v>2</v>
      </c>
      <c r="P49" s="48">
        <v>796</v>
      </c>
      <c r="Q49" s="47">
        <f t="shared" si="9"/>
        <v>712.09433481368637</v>
      </c>
      <c r="R49" s="248">
        <v>78971</v>
      </c>
      <c r="S49" s="59">
        <f t="shared" si="0"/>
        <v>0.89</v>
      </c>
      <c r="T49" s="60">
        <v>1</v>
      </c>
      <c r="U49" s="61">
        <v>1</v>
      </c>
      <c r="V49" s="92"/>
      <c r="W49" s="169">
        <f t="shared" si="1"/>
        <v>70284.19</v>
      </c>
      <c r="X49" s="153"/>
      <c r="Y49" s="153"/>
    </row>
    <row r="50" spans="1:25" x14ac:dyDescent="0.25">
      <c r="A50" s="105" t="s">
        <v>32</v>
      </c>
      <c r="B50" s="106"/>
      <c r="C50" s="106"/>
      <c r="D50" s="106"/>
      <c r="E50" s="106"/>
      <c r="F50" s="106"/>
      <c r="G50" s="243"/>
      <c r="H50" s="106"/>
      <c r="I50" s="106"/>
      <c r="J50" s="106"/>
      <c r="K50" s="243"/>
      <c r="L50" s="106"/>
      <c r="M50" s="106"/>
      <c r="N50" s="106"/>
      <c r="O50" s="243"/>
      <c r="P50" s="106"/>
      <c r="Q50" s="106"/>
      <c r="R50" s="243"/>
      <c r="S50" s="106"/>
      <c r="T50" s="106"/>
      <c r="U50" s="106"/>
      <c r="V50" s="106"/>
      <c r="W50" s="170">
        <f>SUM(W5:W49)</f>
        <v>2029232.388</v>
      </c>
      <c r="X50" s="100"/>
      <c r="Y50" s="100"/>
    </row>
    <row r="51" spans="1:25" x14ac:dyDescent="0.25">
      <c r="A51" s="102"/>
      <c r="B51" s="95" t="s">
        <v>71</v>
      </c>
      <c r="C51" s="95"/>
      <c r="D51" s="95"/>
      <c r="E51" s="95"/>
      <c r="F51" s="95"/>
      <c r="G51" s="244"/>
      <c r="H51" s="95"/>
      <c r="I51" s="95"/>
      <c r="J51" s="95"/>
      <c r="K51" s="244"/>
      <c r="L51" s="95"/>
      <c r="M51" s="95"/>
      <c r="N51" s="95"/>
      <c r="O51" s="256"/>
      <c r="P51" s="95"/>
      <c r="Q51" s="95"/>
      <c r="R51" s="244"/>
      <c r="S51" s="95"/>
      <c r="T51" s="95"/>
      <c r="U51" s="95"/>
      <c r="V51" s="95"/>
      <c r="W51" s="155"/>
      <c r="X51" s="154"/>
      <c r="Y51" s="154"/>
    </row>
    <row r="52" spans="1:25" x14ac:dyDescent="0.25">
      <c r="A52" s="96"/>
      <c r="B52" s="95" t="s">
        <v>74</v>
      </c>
      <c r="C52" s="95"/>
      <c r="D52" s="95"/>
      <c r="E52" s="95"/>
      <c r="F52" s="95"/>
      <c r="G52" s="244"/>
      <c r="H52" s="95"/>
      <c r="I52" s="95"/>
      <c r="J52" s="95"/>
      <c r="K52" s="244"/>
      <c r="L52" s="95"/>
      <c r="M52" s="95"/>
      <c r="N52" s="95"/>
      <c r="O52" s="256"/>
      <c r="P52" s="95"/>
      <c r="Q52" s="95"/>
      <c r="R52" s="244"/>
      <c r="S52" s="95"/>
      <c r="T52" s="95"/>
      <c r="U52" s="95"/>
      <c r="V52" s="95"/>
      <c r="W52" s="155"/>
      <c r="X52" s="155"/>
      <c r="Y52" s="155"/>
    </row>
    <row r="53" spans="1:25" x14ac:dyDescent="0.25">
      <c r="A53" s="103" t="s">
        <v>77</v>
      </c>
      <c r="B53" s="50"/>
      <c r="C53" s="51"/>
      <c r="D53" s="50"/>
      <c r="E53" s="104"/>
      <c r="F53" s="49"/>
      <c r="G53" s="52"/>
      <c r="H53" s="49"/>
      <c r="I53" s="52"/>
      <c r="J53" s="49"/>
      <c r="K53" s="52"/>
      <c r="L53" s="49"/>
      <c r="M53" s="52"/>
      <c r="N53" s="49"/>
      <c r="O53" s="257"/>
      <c r="P53" s="49"/>
      <c r="Q53" s="52"/>
      <c r="R53" s="249"/>
      <c r="S53" s="52"/>
      <c r="T53" s="49"/>
      <c r="U53" s="52"/>
      <c r="V53" s="49"/>
      <c r="W53" s="68"/>
      <c r="X53" s="68"/>
      <c r="Y53" s="68"/>
    </row>
    <row r="54" spans="1:25" x14ac:dyDescent="0.25">
      <c r="A54" s="69"/>
      <c r="B54" s="70" t="s">
        <v>72</v>
      </c>
      <c r="C54" s="71"/>
      <c r="D54" s="70"/>
      <c r="E54" s="72"/>
      <c r="F54" s="73"/>
      <c r="G54" s="74"/>
      <c r="H54" s="73"/>
      <c r="I54" s="74"/>
      <c r="J54" s="73"/>
      <c r="K54" s="74"/>
      <c r="L54" s="73"/>
      <c r="M54" s="74"/>
      <c r="N54" s="73"/>
      <c r="O54" s="258"/>
      <c r="P54" s="73"/>
      <c r="Q54" s="74"/>
      <c r="R54" s="250"/>
      <c r="S54" s="74"/>
      <c r="T54" s="73"/>
      <c r="U54" s="74"/>
      <c r="V54" s="73"/>
      <c r="W54" s="75"/>
      <c r="X54" s="75"/>
      <c r="Y54" s="75"/>
    </row>
    <row r="55" spans="1:25" x14ac:dyDescent="0.25">
      <c r="A55" s="174"/>
      <c r="B55" s="175" t="s">
        <v>75</v>
      </c>
      <c r="C55" s="176"/>
      <c r="D55" s="177"/>
      <c r="E55" s="178"/>
      <c r="F55" s="179"/>
      <c r="G55" s="264"/>
      <c r="H55" s="180"/>
      <c r="I55" s="180"/>
      <c r="J55" s="180"/>
      <c r="K55" s="181"/>
      <c r="L55" s="177"/>
      <c r="M55" s="177"/>
      <c r="N55" s="180"/>
      <c r="O55" s="259"/>
      <c r="P55" s="177"/>
      <c r="Q55" s="177"/>
      <c r="R55" s="251"/>
      <c r="S55" s="180"/>
      <c r="T55" s="180"/>
      <c r="U55" s="180"/>
      <c r="V55" s="177"/>
      <c r="W55" s="182"/>
    </row>
    <row r="56" spans="1:25" x14ac:dyDescent="0.25">
      <c r="X56" s="183"/>
      <c r="Y56" s="183"/>
    </row>
    <row r="58" spans="1:25" x14ac:dyDescent="0.25">
      <c r="B58" s="173" t="s">
        <v>76</v>
      </c>
    </row>
  </sheetData>
  <sheetProtection selectLockedCells="1" selectUnlockedCells="1"/>
  <mergeCells count="10">
    <mergeCell ref="AB4:AF4"/>
    <mergeCell ref="AG4:AK4"/>
    <mergeCell ref="AL4:AP4"/>
    <mergeCell ref="B2:B4"/>
    <mergeCell ref="C1:T1"/>
    <mergeCell ref="F2:G2"/>
    <mergeCell ref="J2:M2"/>
    <mergeCell ref="P2:Q2"/>
    <mergeCell ref="N2:O2"/>
    <mergeCell ref="S2:U2"/>
  </mergeCells>
  <phoneticPr fontId="20" type="noConversion"/>
  <conditionalFormatting sqref="F5:F49">
    <cfRule type="cellIs" dxfId="5" priority="3" operator="greaterThanOrEqual">
      <formula>80</formula>
    </cfRule>
  </conditionalFormatting>
  <conditionalFormatting sqref="F18:F29">
    <cfRule type="cellIs" dxfId="4" priority="2" operator="greaterThanOrEqual">
      <formula>80</formula>
    </cfRule>
  </conditionalFormatting>
  <conditionalFormatting sqref="F6:F17">
    <cfRule type="cellIs" dxfId="3" priority="1" operator="greaterThanOrEqual">
      <formula>80</formula>
    </cfRule>
  </conditionalFormatting>
  <printOptions horizontalCentered="1"/>
  <pageMargins left="0.23622047244094491" right="0.23622047244094491" top="0.55118110236220474" bottom="0.35433070866141736" header="0.31496062992125984" footer="0.31496062992125984"/>
  <pageSetup paperSize="9" scale="95" firstPageNumber="0" fitToHeight="0" orientation="landscape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tabSelected="1" view="pageBreakPreview" zoomScaleNormal="100" zoomScaleSheetLayoutView="100" workbookViewId="0">
      <selection activeCell="S41" sqref="S41"/>
    </sheetView>
  </sheetViews>
  <sheetFormatPr defaultColWidth="9.109375" defaultRowHeight="10.199999999999999" x14ac:dyDescent="0.2"/>
  <cols>
    <col min="1" max="1" width="4.44140625" style="7" customWidth="1"/>
    <col min="2" max="2" width="5.109375" style="7" customWidth="1"/>
    <col min="3" max="3" width="6.5546875" style="7" customWidth="1"/>
    <col min="4" max="4" width="29.5546875" style="6" customWidth="1"/>
    <col min="5" max="5" width="8.33203125" style="8" customWidth="1"/>
    <col min="6" max="6" width="5.33203125" style="7" customWidth="1"/>
    <col min="7" max="7" width="4.88671875" style="7" hidden="1" customWidth="1"/>
    <col min="8" max="8" width="5.109375" style="7" hidden="1" customWidth="1"/>
    <col min="9" max="9" width="6.109375" style="8" customWidth="1"/>
    <col min="10" max="10" width="6" style="9" customWidth="1"/>
    <col min="11" max="11" width="5.109375" style="10" customWidth="1"/>
    <col min="12" max="12" width="4.109375" style="11" customWidth="1"/>
    <col min="13" max="13" width="4.109375" style="290" customWidth="1"/>
    <col min="14" max="14" width="5" style="290" customWidth="1"/>
    <col min="15" max="15" width="6.5546875" style="8" customWidth="1"/>
    <col min="16" max="16" width="6.109375" style="6" customWidth="1"/>
    <col min="17" max="17" width="6" style="12" customWidth="1"/>
    <col min="18" max="18" width="17.109375" style="12" customWidth="1"/>
    <col min="19" max="19" width="13.6640625" style="6" customWidth="1"/>
    <col min="20" max="20" width="15" style="12" hidden="1" customWidth="1"/>
    <col min="21" max="21" width="17.109375" style="12" hidden="1" customWidth="1"/>
    <col min="22" max="16384" width="9.109375" style="6"/>
  </cols>
  <sheetData>
    <row r="1" spans="1:29" s="1" customFormat="1" ht="15.6" x14ac:dyDescent="0.25">
      <c r="A1" s="77"/>
      <c r="B1" s="76"/>
      <c r="C1" s="78"/>
      <c r="D1" s="266" t="s">
        <v>126</v>
      </c>
      <c r="E1" s="79"/>
      <c r="F1" s="79"/>
      <c r="G1" s="79"/>
      <c r="H1" s="79"/>
      <c r="I1" s="80"/>
      <c r="J1" s="80"/>
      <c r="K1" s="79"/>
      <c r="L1" s="79"/>
      <c r="M1" s="285"/>
      <c r="N1" s="285"/>
      <c r="O1" s="80"/>
      <c r="P1" s="79"/>
      <c r="Q1" s="79"/>
      <c r="R1" s="79"/>
      <c r="S1" s="81"/>
      <c r="T1" s="107" t="s">
        <v>73</v>
      </c>
      <c r="U1" s="107" t="s">
        <v>73</v>
      </c>
    </row>
    <row r="2" spans="1:29" s="2" customFormat="1" ht="11.25" customHeight="1" x14ac:dyDescent="0.2">
      <c r="A2" s="13"/>
      <c r="B2" s="82"/>
      <c r="C2" s="13" t="s">
        <v>33</v>
      </c>
      <c r="D2" s="14"/>
      <c r="E2" s="314" t="s">
        <v>34</v>
      </c>
      <c r="F2" s="314" t="s">
        <v>35</v>
      </c>
      <c r="G2" s="315" t="s">
        <v>49</v>
      </c>
      <c r="H2" s="316"/>
      <c r="I2" s="314" t="s">
        <v>36</v>
      </c>
      <c r="J2" s="314" t="s">
        <v>37</v>
      </c>
      <c r="K2" s="313" t="s">
        <v>38</v>
      </c>
      <c r="L2" s="62" t="s">
        <v>5</v>
      </c>
      <c r="M2" s="286" t="s">
        <v>5</v>
      </c>
      <c r="N2" s="286" t="s">
        <v>4</v>
      </c>
      <c r="O2" s="62" t="s">
        <v>6</v>
      </c>
      <c r="P2" s="62" t="s">
        <v>7</v>
      </c>
      <c r="Q2" s="15" t="s">
        <v>39</v>
      </c>
      <c r="R2" s="313" t="s">
        <v>67</v>
      </c>
      <c r="S2" s="86" t="s">
        <v>40</v>
      </c>
      <c r="T2" s="165" t="s">
        <v>78</v>
      </c>
      <c r="U2" s="313" t="s">
        <v>70</v>
      </c>
      <c r="V2" s="89"/>
      <c r="W2" s="89"/>
      <c r="X2" s="89"/>
      <c r="Y2" s="89"/>
      <c r="Z2" s="89"/>
      <c r="AA2" s="89"/>
      <c r="AB2" s="89"/>
      <c r="AC2" s="89"/>
    </row>
    <row r="3" spans="1:29" s="2" customFormat="1" ht="20.399999999999999" x14ac:dyDescent="0.2">
      <c r="A3" s="16" t="s">
        <v>45</v>
      </c>
      <c r="B3" s="83" t="s">
        <v>41</v>
      </c>
      <c r="C3" s="16" t="s">
        <v>41</v>
      </c>
      <c r="D3" s="17" t="s">
        <v>42</v>
      </c>
      <c r="E3" s="314"/>
      <c r="F3" s="314"/>
      <c r="G3" s="63" t="s">
        <v>47</v>
      </c>
      <c r="H3" s="63" t="s">
        <v>48</v>
      </c>
      <c r="I3" s="314"/>
      <c r="J3" s="314"/>
      <c r="K3" s="313"/>
      <c r="L3" s="16" t="s">
        <v>46</v>
      </c>
      <c r="M3" s="287" t="s">
        <v>63</v>
      </c>
      <c r="N3" s="287" t="s">
        <v>16</v>
      </c>
      <c r="O3" s="18" t="s">
        <v>21</v>
      </c>
      <c r="P3" s="16" t="s">
        <v>22</v>
      </c>
      <c r="Q3" s="19" t="s">
        <v>43</v>
      </c>
      <c r="R3" s="313"/>
      <c r="S3" s="87" t="s">
        <v>44</v>
      </c>
      <c r="T3" s="317" t="s">
        <v>79</v>
      </c>
      <c r="U3" s="313"/>
      <c r="V3" s="89"/>
      <c r="W3" s="89"/>
      <c r="X3" s="89"/>
      <c r="Y3" s="89"/>
      <c r="Z3" s="89"/>
      <c r="AA3" s="89"/>
      <c r="AB3" s="89"/>
      <c r="AC3" s="89"/>
    </row>
    <row r="4" spans="1:29" s="2" customFormat="1" ht="12" x14ac:dyDescent="0.2">
      <c r="A4" s="20"/>
      <c r="B4" s="84"/>
      <c r="C4" s="20"/>
      <c r="D4" s="21"/>
      <c r="E4" s="22"/>
      <c r="F4" s="22"/>
      <c r="G4" s="22"/>
      <c r="H4" s="23"/>
      <c r="I4" s="20" t="s">
        <v>28</v>
      </c>
      <c r="J4" s="24" t="s">
        <v>28</v>
      </c>
      <c r="K4" s="20" t="s">
        <v>60</v>
      </c>
      <c r="L4" s="20" t="s">
        <v>58</v>
      </c>
      <c r="M4" s="288"/>
      <c r="N4" s="288"/>
      <c r="O4" s="20" t="s">
        <v>61</v>
      </c>
      <c r="P4" s="20" t="s">
        <v>62</v>
      </c>
      <c r="Q4" s="25"/>
      <c r="R4" s="20"/>
      <c r="S4" s="88" t="s">
        <v>31</v>
      </c>
      <c r="T4" s="318"/>
      <c r="U4" s="20"/>
      <c r="V4" s="89"/>
      <c r="W4" s="89"/>
      <c r="X4" s="89"/>
      <c r="Y4" s="89"/>
      <c r="Z4" s="89"/>
      <c r="AA4" s="89"/>
      <c r="AB4" s="89"/>
      <c r="AC4" s="89"/>
    </row>
    <row r="5" spans="1:29" s="5" customFormat="1" ht="24" customHeight="1" x14ac:dyDescent="0.25">
      <c r="A5" s="109" t="s">
        <v>108</v>
      </c>
      <c r="B5" s="108">
        <v>1</v>
      </c>
      <c r="C5" s="109" t="s">
        <v>82</v>
      </c>
      <c r="D5" s="240" t="s">
        <v>106</v>
      </c>
      <c r="E5" s="194">
        <v>1</v>
      </c>
      <c r="F5" s="184">
        <v>1</v>
      </c>
      <c r="G5" s="112"/>
      <c r="H5" s="113"/>
      <c r="I5" s="114">
        <v>4</v>
      </c>
      <c r="J5" s="108">
        <v>4</v>
      </c>
      <c r="K5" s="114">
        <v>13</v>
      </c>
      <c r="L5" s="108">
        <v>2</v>
      </c>
      <c r="M5" s="115">
        <v>1</v>
      </c>
      <c r="N5" s="115">
        <v>2</v>
      </c>
      <c r="O5" s="116">
        <f>ROUND(J5*K5,1)</f>
        <v>52</v>
      </c>
      <c r="P5" s="117">
        <v>15</v>
      </c>
      <c r="Q5" s="118">
        <v>1</v>
      </c>
      <c r="R5" s="195" t="s">
        <v>107</v>
      </c>
      <c r="S5" s="120">
        <f t="shared" ref="S5:S6" si="0">PRODUCT(P5,O5,Q5)</f>
        <v>780</v>
      </c>
      <c r="T5" s="203"/>
      <c r="U5" s="202"/>
      <c r="V5" s="4"/>
    </row>
    <row r="6" spans="1:29" s="5" customFormat="1" ht="24" x14ac:dyDescent="0.25">
      <c r="A6" s="109" t="s">
        <v>109</v>
      </c>
      <c r="B6" s="108">
        <v>2</v>
      </c>
      <c r="C6" s="109" t="s">
        <v>82</v>
      </c>
      <c r="D6" s="110" t="s">
        <v>110</v>
      </c>
      <c r="E6" s="111">
        <v>1</v>
      </c>
      <c r="F6" s="184">
        <v>1</v>
      </c>
      <c r="G6" s="112"/>
      <c r="H6" s="113"/>
      <c r="I6" s="114">
        <v>6</v>
      </c>
      <c r="J6" s="108">
        <v>5</v>
      </c>
      <c r="K6" s="114">
        <v>8</v>
      </c>
      <c r="L6" s="108">
        <v>2</v>
      </c>
      <c r="M6" s="115">
        <v>1</v>
      </c>
      <c r="N6" s="115">
        <v>2</v>
      </c>
      <c r="O6" s="116">
        <f t="shared" ref="O6:O25" si="1">ROUND(J6*K6,1)</f>
        <v>40</v>
      </c>
      <c r="P6" s="117">
        <v>15</v>
      </c>
      <c r="Q6" s="118">
        <v>1</v>
      </c>
      <c r="R6" s="119"/>
      <c r="S6" s="120">
        <f t="shared" si="0"/>
        <v>600</v>
      </c>
      <c r="T6" s="3"/>
      <c r="U6" s="3"/>
      <c r="V6" s="4"/>
    </row>
    <row r="7" spans="1:29" s="5" customFormat="1" ht="16.5" customHeight="1" x14ac:dyDescent="0.25">
      <c r="A7" s="109" t="s">
        <v>108</v>
      </c>
      <c r="B7" s="108">
        <v>3</v>
      </c>
      <c r="C7" s="109" t="s">
        <v>82</v>
      </c>
      <c r="D7" s="110" t="s">
        <v>106</v>
      </c>
      <c r="E7" s="111">
        <v>1</v>
      </c>
      <c r="F7" s="184">
        <v>1</v>
      </c>
      <c r="G7" s="112"/>
      <c r="H7" s="113"/>
      <c r="I7" s="114">
        <v>4.5</v>
      </c>
      <c r="J7" s="108">
        <v>4.5</v>
      </c>
      <c r="K7" s="114">
        <v>9</v>
      </c>
      <c r="L7" s="108">
        <v>2</v>
      </c>
      <c r="M7" s="115">
        <v>1</v>
      </c>
      <c r="N7" s="115">
        <v>2</v>
      </c>
      <c r="O7" s="116">
        <f>ROUND(J7*K7,1)</f>
        <v>40.5</v>
      </c>
      <c r="P7" s="117">
        <v>15</v>
      </c>
      <c r="Q7" s="118">
        <v>1</v>
      </c>
      <c r="R7" s="119"/>
      <c r="S7" s="120">
        <f>PRODUCT(P7,O7,Q7)</f>
        <v>607.5</v>
      </c>
      <c r="T7" s="188"/>
      <c r="U7" s="188"/>
      <c r="V7" s="4"/>
    </row>
    <row r="8" spans="1:29" s="5" customFormat="1" ht="12" x14ac:dyDescent="0.25">
      <c r="A8" s="140"/>
      <c r="B8" s="139"/>
      <c r="C8" s="140"/>
      <c r="D8" s="141" t="s">
        <v>111</v>
      </c>
      <c r="E8" s="142" t="s">
        <v>112</v>
      </c>
      <c r="F8" s="187"/>
      <c r="G8" s="139"/>
      <c r="H8" s="143"/>
      <c r="I8" s="144"/>
      <c r="J8" s="139"/>
      <c r="K8" s="144"/>
      <c r="L8" s="139"/>
      <c r="M8" s="145"/>
      <c r="N8" s="145"/>
      <c r="O8" s="116"/>
      <c r="P8" s="117">
        <v>15</v>
      </c>
      <c r="Q8" s="146"/>
      <c r="R8" s="140"/>
      <c r="S8" s="147"/>
      <c r="T8" s="140"/>
      <c r="U8" s="140"/>
      <c r="V8" s="4"/>
    </row>
    <row r="9" spans="1:29" s="85" customFormat="1" ht="12.75" customHeight="1" x14ac:dyDescent="0.25">
      <c r="A9" s="219" t="s">
        <v>108</v>
      </c>
      <c r="B9" s="220">
        <v>4</v>
      </c>
      <c r="C9" s="219" t="s">
        <v>82</v>
      </c>
      <c r="D9" s="221" t="s">
        <v>106</v>
      </c>
      <c r="E9" s="222">
        <v>1</v>
      </c>
      <c r="F9" s="223">
        <v>1</v>
      </c>
      <c r="G9" s="220"/>
      <c r="H9" s="224"/>
      <c r="I9" s="225">
        <v>4</v>
      </c>
      <c r="J9" s="220">
        <v>4</v>
      </c>
      <c r="K9" s="225">
        <v>14</v>
      </c>
      <c r="L9" s="220">
        <v>2</v>
      </c>
      <c r="M9" s="226">
        <v>1</v>
      </c>
      <c r="N9" s="226">
        <v>2</v>
      </c>
      <c r="O9" s="215">
        <f t="shared" si="1"/>
        <v>56</v>
      </c>
      <c r="P9" s="117">
        <v>15</v>
      </c>
      <c r="Q9" s="228">
        <v>1</v>
      </c>
      <c r="R9" s="229"/>
      <c r="S9" s="230">
        <f>PRODUCT(P9,O9,Q9)</f>
        <v>840</v>
      </c>
      <c r="T9" s="231"/>
      <c r="U9" s="231"/>
      <c r="V9" s="218"/>
    </row>
    <row r="10" spans="1:29" s="172" customFormat="1" ht="12" x14ac:dyDescent="0.25">
      <c r="A10" s="219" t="s">
        <v>109</v>
      </c>
      <c r="B10" s="220">
        <v>5</v>
      </c>
      <c r="C10" s="219" t="s">
        <v>82</v>
      </c>
      <c r="D10" s="221" t="s">
        <v>106</v>
      </c>
      <c r="E10" s="232">
        <v>1</v>
      </c>
      <c r="F10" s="223">
        <v>1</v>
      </c>
      <c r="G10" s="233"/>
      <c r="H10" s="234"/>
      <c r="I10" s="225">
        <v>3.5</v>
      </c>
      <c r="J10" s="220">
        <v>3.5</v>
      </c>
      <c r="K10" s="225">
        <v>2</v>
      </c>
      <c r="L10" s="220">
        <v>2</v>
      </c>
      <c r="M10" s="226">
        <v>1</v>
      </c>
      <c r="N10" s="226">
        <v>2</v>
      </c>
      <c r="O10" s="116">
        <f>ROUND(J10*K10,1)</f>
        <v>7</v>
      </c>
      <c r="P10" s="117">
        <v>15</v>
      </c>
      <c r="Q10" s="228"/>
      <c r="R10" s="229"/>
      <c r="S10" s="120">
        <f t="shared" ref="S10:S11" si="2">PRODUCT(P10,O10,Q10)</f>
        <v>105</v>
      </c>
      <c r="T10" s="231"/>
      <c r="U10" s="231"/>
      <c r="V10" s="235"/>
    </row>
    <row r="11" spans="1:29" s="5" customFormat="1" ht="12" x14ac:dyDescent="0.25">
      <c r="A11" s="122" t="s">
        <v>108</v>
      </c>
      <c r="B11" s="121">
        <v>6</v>
      </c>
      <c r="C11" s="219" t="s">
        <v>82</v>
      </c>
      <c r="D11" s="205" t="s">
        <v>111</v>
      </c>
      <c r="E11" s="206">
        <v>1</v>
      </c>
      <c r="F11" s="207">
        <v>1</v>
      </c>
      <c r="G11" s="208"/>
      <c r="H11" s="209"/>
      <c r="I11" s="210">
        <v>2</v>
      </c>
      <c r="J11" s="208">
        <v>2</v>
      </c>
      <c r="K11" s="210">
        <v>2</v>
      </c>
      <c r="L11" s="208">
        <v>1</v>
      </c>
      <c r="M11" s="211">
        <v>1</v>
      </c>
      <c r="N11" s="211">
        <v>2</v>
      </c>
      <c r="O11" s="116">
        <f>ROUND(J11*K11,1)</f>
        <v>4</v>
      </c>
      <c r="P11" s="117">
        <v>15</v>
      </c>
      <c r="Q11" s="212"/>
      <c r="R11" s="213"/>
      <c r="S11" s="120">
        <f t="shared" si="2"/>
        <v>60</v>
      </c>
      <c r="T11" s="213"/>
      <c r="U11" s="213"/>
      <c r="V11" s="4"/>
    </row>
    <row r="12" spans="1:29" s="5" customFormat="1" ht="14.25" customHeight="1" x14ac:dyDescent="0.25">
      <c r="A12" s="109" t="s">
        <v>108</v>
      </c>
      <c r="B12" s="108">
        <v>7</v>
      </c>
      <c r="C12" s="90">
        <v>2812</v>
      </c>
      <c r="D12" s="110" t="s">
        <v>113</v>
      </c>
      <c r="E12" s="111">
        <v>0.65</v>
      </c>
      <c r="F12" s="184">
        <v>1</v>
      </c>
      <c r="G12" s="113"/>
      <c r="H12" s="113"/>
      <c r="I12" s="114">
        <v>1.7</v>
      </c>
      <c r="J12" s="108">
        <v>1.7</v>
      </c>
      <c r="K12" s="114">
        <v>19</v>
      </c>
      <c r="L12" s="108">
        <v>2</v>
      </c>
      <c r="M12" s="115">
        <v>2</v>
      </c>
      <c r="N12" s="115">
        <v>2</v>
      </c>
      <c r="O12" s="116">
        <f t="shared" si="1"/>
        <v>32.299999999999997</v>
      </c>
      <c r="P12" s="117">
        <v>100</v>
      </c>
      <c r="Q12" s="118">
        <v>1</v>
      </c>
      <c r="R12" s="171" t="s">
        <v>120</v>
      </c>
      <c r="S12" s="120">
        <f>PRODUCT(P12,O12,Q12)</f>
        <v>3229.9999999999995</v>
      </c>
      <c r="T12" s="190"/>
      <c r="U12" s="190"/>
      <c r="V12" s="4"/>
    </row>
    <row r="13" spans="1:29" s="5" customFormat="1" ht="12" x14ac:dyDescent="0.25">
      <c r="A13" s="122"/>
      <c r="B13" s="121"/>
      <c r="C13" s="122"/>
      <c r="D13" s="123" t="s">
        <v>59</v>
      </c>
      <c r="E13" s="124" t="s">
        <v>112</v>
      </c>
      <c r="F13" s="185"/>
      <c r="G13" s="121"/>
      <c r="H13" s="126"/>
      <c r="I13" s="127"/>
      <c r="J13" s="121"/>
      <c r="K13" s="127"/>
      <c r="L13" s="121"/>
      <c r="M13" s="128"/>
      <c r="N13" s="128"/>
      <c r="O13" s="116"/>
      <c r="P13" s="117">
        <v>15</v>
      </c>
      <c r="Q13" s="130"/>
      <c r="R13" s="189"/>
      <c r="S13" s="132"/>
      <c r="T13" s="191"/>
      <c r="U13" s="191"/>
      <c r="V13" s="4"/>
    </row>
    <row r="14" spans="1:29" s="5" customFormat="1" ht="12" x14ac:dyDescent="0.25">
      <c r="A14" s="122"/>
      <c r="B14" s="121"/>
      <c r="C14" s="122"/>
      <c r="D14" s="123" t="s">
        <v>69</v>
      </c>
      <c r="E14" s="124" t="s">
        <v>112</v>
      </c>
      <c r="F14" s="185"/>
      <c r="G14" s="121"/>
      <c r="H14" s="126"/>
      <c r="I14" s="127"/>
      <c r="J14" s="121"/>
      <c r="K14" s="127"/>
      <c r="L14" s="121"/>
      <c r="M14" s="128"/>
      <c r="N14" s="128"/>
      <c r="O14" s="116"/>
      <c r="P14" s="117">
        <v>15</v>
      </c>
      <c r="Q14" s="130"/>
      <c r="R14" s="189"/>
      <c r="S14" s="132"/>
      <c r="T14" s="236"/>
      <c r="U14" s="236"/>
      <c r="V14" s="4"/>
    </row>
    <row r="15" spans="1:29" s="5" customFormat="1" ht="24" x14ac:dyDescent="0.25">
      <c r="A15" s="122"/>
      <c r="B15" s="121"/>
      <c r="C15" s="122"/>
      <c r="D15" s="123" t="s">
        <v>114</v>
      </c>
      <c r="E15" s="124">
        <v>0.2</v>
      </c>
      <c r="F15" s="185"/>
      <c r="G15" s="121"/>
      <c r="H15" s="126"/>
      <c r="I15" s="127"/>
      <c r="J15" s="121"/>
      <c r="K15" s="127"/>
      <c r="L15" s="121"/>
      <c r="M15" s="128"/>
      <c r="N15" s="128"/>
      <c r="O15" s="116"/>
      <c r="P15" s="117">
        <v>15</v>
      </c>
      <c r="Q15" s="130"/>
      <c r="R15" s="189"/>
      <c r="S15" s="132"/>
      <c r="T15" s="236"/>
      <c r="U15" s="236"/>
      <c r="V15" s="4"/>
    </row>
    <row r="16" spans="1:29" s="5" customFormat="1" ht="12" x14ac:dyDescent="0.25">
      <c r="A16" s="122"/>
      <c r="B16" s="121"/>
      <c r="C16" s="122"/>
      <c r="D16" s="123" t="s">
        <v>115</v>
      </c>
      <c r="E16" s="124">
        <v>0.05</v>
      </c>
      <c r="F16" s="185"/>
      <c r="G16" s="121"/>
      <c r="H16" s="126"/>
      <c r="I16" s="127"/>
      <c r="J16" s="121"/>
      <c r="K16" s="127"/>
      <c r="L16" s="121"/>
      <c r="M16" s="128"/>
      <c r="N16" s="128"/>
      <c r="O16" s="116"/>
      <c r="P16" s="117">
        <v>15</v>
      </c>
      <c r="Q16" s="130"/>
      <c r="R16" s="189"/>
      <c r="S16" s="132"/>
      <c r="T16" s="236"/>
      <c r="U16" s="236"/>
      <c r="V16" s="4"/>
    </row>
    <row r="17" spans="1:22" s="281" customFormat="1" ht="12" x14ac:dyDescent="0.25">
      <c r="A17" s="267"/>
      <c r="B17" s="268"/>
      <c r="C17" s="267"/>
      <c r="D17" s="269" t="s">
        <v>116</v>
      </c>
      <c r="E17" s="270" t="s">
        <v>112</v>
      </c>
      <c r="F17" s="271"/>
      <c r="G17" s="268"/>
      <c r="H17" s="272"/>
      <c r="I17" s="268"/>
      <c r="J17" s="268"/>
      <c r="K17" s="268"/>
      <c r="L17" s="268"/>
      <c r="M17" s="273"/>
      <c r="N17" s="273"/>
      <c r="O17" s="274"/>
      <c r="P17" s="275">
        <v>15</v>
      </c>
      <c r="Q17" s="276"/>
      <c r="R17" s="277"/>
      <c r="S17" s="278"/>
      <c r="T17" s="279"/>
      <c r="U17" s="279"/>
      <c r="V17" s="280"/>
    </row>
    <row r="18" spans="1:22" s="5" customFormat="1" ht="12" x14ac:dyDescent="0.25">
      <c r="A18" s="131"/>
      <c r="B18" s="133"/>
      <c r="C18" s="131"/>
      <c r="D18" s="134" t="s">
        <v>117</v>
      </c>
      <c r="E18" s="135" t="s">
        <v>112</v>
      </c>
      <c r="F18" s="186"/>
      <c r="G18" s="125"/>
      <c r="H18" s="129"/>
      <c r="I18" s="136"/>
      <c r="J18" s="133"/>
      <c r="K18" s="136"/>
      <c r="L18" s="133"/>
      <c r="M18" s="137"/>
      <c r="N18" s="137"/>
      <c r="O18" s="116"/>
      <c r="P18" s="117">
        <v>15</v>
      </c>
      <c r="Q18" s="138"/>
      <c r="R18" s="148"/>
      <c r="S18" s="132"/>
      <c r="T18" s="148"/>
      <c r="U18" s="148"/>
      <c r="V18" s="4"/>
    </row>
    <row r="19" spans="1:22" s="5" customFormat="1" ht="12" x14ac:dyDescent="0.25">
      <c r="A19" s="140"/>
      <c r="B19" s="139"/>
      <c r="C19" s="140"/>
      <c r="D19" s="141" t="s">
        <v>118</v>
      </c>
      <c r="E19" s="142"/>
      <c r="F19" s="187"/>
      <c r="G19" s="139"/>
      <c r="H19" s="143"/>
      <c r="I19" s="144"/>
      <c r="J19" s="139"/>
      <c r="K19" s="144"/>
      <c r="L19" s="139"/>
      <c r="M19" s="145"/>
      <c r="N19" s="145"/>
      <c r="O19" s="116"/>
      <c r="P19" s="117">
        <v>15</v>
      </c>
      <c r="Q19" s="146"/>
      <c r="R19" s="149"/>
      <c r="S19" s="147"/>
      <c r="T19" s="149"/>
      <c r="U19" s="149"/>
      <c r="V19" s="4"/>
    </row>
    <row r="20" spans="1:22" s="5" customFormat="1" ht="12" customHeight="1" x14ac:dyDescent="0.25">
      <c r="A20" s="140" t="s">
        <v>108</v>
      </c>
      <c r="B20" s="108">
        <v>8</v>
      </c>
      <c r="C20" s="109" t="s">
        <v>82</v>
      </c>
      <c r="D20" s="110" t="s">
        <v>111</v>
      </c>
      <c r="E20" s="111">
        <v>0.9</v>
      </c>
      <c r="F20" s="184">
        <v>1</v>
      </c>
      <c r="G20" s="112"/>
      <c r="H20" s="113"/>
      <c r="I20" s="114">
        <v>1.4</v>
      </c>
      <c r="J20" s="108">
        <v>1.4</v>
      </c>
      <c r="K20" s="114">
        <v>8</v>
      </c>
      <c r="L20" s="108">
        <v>1</v>
      </c>
      <c r="M20" s="115">
        <v>1</v>
      </c>
      <c r="N20" s="115">
        <v>2</v>
      </c>
      <c r="O20" s="116">
        <f t="shared" si="1"/>
        <v>11.2</v>
      </c>
      <c r="P20" s="117">
        <v>15</v>
      </c>
      <c r="Q20" s="118">
        <v>1</v>
      </c>
      <c r="R20" s="171"/>
      <c r="S20" s="120">
        <f>PRODUCT(P20,O20,Q20)</f>
        <v>168</v>
      </c>
      <c r="T20" s="190"/>
      <c r="U20" s="190"/>
      <c r="V20" s="4"/>
    </row>
    <row r="21" spans="1:22" s="85" customFormat="1" ht="12" x14ac:dyDescent="0.25">
      <c r="A21" s="219"/>
      <c r="B21" s="139"/>
      <c r="C21" s="140"/>
      <c r="D21" s="141" t="s">
        <v>64</v>
      </c>
      <c r="E21" s="214">
        <v>0.1</v>
      </c>
      <c r="F21" s="187"/>
      <c r="G21" s="139"/>
      <c r="H21" s="143"/>
      <c r="I21" s="144"/>
      <c r="J21" s="139"/>
      <c r="K21" s="144"/>
      <c r="L21" s="139"/>
      <c r="M21" s="145"/>
      <c r="N21" s="145"/>
      <c r="O21" s="215"/>
      <c r="P21" s="117">
        <v>15</v>
      </c>
      <c r="Q21" s="146"/>
      <c r="R21" s="216"/>
      <c r="S21" s="147"/>
      <c r="T21" s="217"/>
      <c r="U21" s="217"/>
      <c r="V21" s="218"/>
    </row>
    <row r="22" spans="1:22" s="281" customFormat="1" ht="12" x14ac:dyDescent="0.25">
      <c r="A22" s="282" t="s">
        <v>108</v>
      </c>
      <c r="B22" s="268">
        <v>9</v>
      </c>
      <c r="C22" s="267" t="s">
        <v>82</v>
      </c>
      <c r="D22" s="269" t="s">
        <v>118</v>
      </c>
      <c r="E22" s="270">
        <v>0.9</v>
      </c>
      <c r="F22" s="271">
        <v>1</v>
      </c>
      <c r="G22" s="268"/>
      <c r="H22" s="283"/>
      <c r="I22" s="268">
        <v>2.5</v>
      </c>
      <c r="J22" s="268">
        <v>2.5</v>
      </c>
      <c r="K22" s="268">
        <v>4</v>
      </c>
      <c r="L22" s="268">
        <v>2</v>
      </c>
      <c r="M22" s="273">
        <v>2</v>
      </c>
      <c r="N22" s="273">
        <v>2</v>
      </c>
      <c r="O22" s="116">
        <f>ROUND(J22*K22,1)</f>
        <v>10</v>
      </c>
      <c r="P22" s="275">
        <v>100</v>
      </c>
      <c r="Q22" s="276"/>
      <c r="R22" s="284"/>
      <c r="S22" s="120">
        <f t="shared" ref="S22" si="3">PRODUCT(P22,O22,Q22)</f>
        <v>1000</v>
      </c>
      <c r="T22" s="284"/>
      <c r="U22" s="284"/>
      <c r="V22" s="280"/>
    </row>
    <row r="23" spans="1:22" s="85" customFormat="1" ht="12" x14ac:dyDescent="0.25">
      <c r="A23" s="140"/>
      <c r="B23" s="139"/>
      <c r="C23" s="90">
        <v>2812</v>
      </c>
      <c r="D23" s="141" t="s">
        <v>116</v>
      </c>
      <c r="E23" s="214">
        <v>0.1</v>
      </c>
      <c r="F23" s="187"/>
      <c r="G23" s="139"/>
      <c r="H23" s="143"/>
      <c r="I23" s="144"/>
      <c r="J23" s="139"/>
      <c r="K23" s="144"/>
      <c r="L23" s="139"/>
      <c r="M23" s="145"/>
      <c r="N23" s="145"/>
      <c r="O23" s="215"/>
      <c r="P23" s="117">
        <v>15</v>
      </c>
      <c r="Q23" s="146"/>
      <c r="R23" s="149"/>
      <c r="S23" s="147"/>
      <c r="T23" s="149"/>
      <c r="U23" s="149"/>
      <c r="V23" s="218"/>
    </row>
    <row r="24" spans="1:22" s="5" customFormat="1" ht="23.25" customHeight="1" x14ac:dyDescent="0.25">
      <c r="A24" s="213" t="s">
        <v>109</v>
      </c>
      <c r="B24" s="208">
        <v>10</v>
      </c>
      <c r="C24" s="213" t="s">
        <v>82</v>
      </c>
      <c r="D24" s="205" t="s">
        <v>110</v>
      </c>
      <c r="E24" s="206">
        <v>1</v>
      </c>
      <c r="F24" s="207">
        <v>1</v>
      </c>
      <c r="G24" s="208"/>
      <c r="H24" s="209"/>
      <c r="I24" s="210">
        <v>2.5</v>
      </c>
      <c r="J24" s="208">
        <v>2.5</v>
      </c>
      <c r="K24" s="210">
        <v>3</v>
      </c>
      <c r="L24" s="208">
        <v>2</v>
      </c>
      <c r="M24" s="211">
        <v>1</v>
      </c>
      <c r="N24" s="211">
        <v>2</v>
      </c>
      <c r="O24" s="116">
        <f>ROUND(J24*K24,1)</f>
        <v>7.5</v>
      </c>
      <c r="P24" s="117">
        <v>15</v>
      </c>
      <c r="Q24" s="212"/>
      <c r="R24" s="237"/>
      <c r="S24" s="120">
        <f t="shared" ref="S24" si="4">PRODUCT(P24,O24,Q24)</f>
        <v>112.5</v>
      </c>
      <c r="T24" s="237"/>
      <c r="U24" s="237"/>
      <c r="V24" s="4"/>
    </row>
    <row r="25" spans="1:22" s="85" customFormat="1" ht="12" customHeight="1" x14ac:dyDescent="0.25">
      <c r="A25" s="140" t="s">
        <v>108</v>
      </c>
      <c r="B25" s="220">
        <v>11</v>
      </c>
      <c r="C25" s="219" t="s">
        <v>82</v>
      </c>
      <c r="D25" s="221" t="s">
        <v>106</v>
      </c>
      <c r="E25" s="222">
        <v>1</v>
      </c>
      <c r="F25" s="223">
        <v>1</v>
      </c>
      <c r="G25" s="220"/>
      <c r="H25" s="224"/>
      <c r="I25" s="225">
        <v>3</v>
      </c>
      <c r="J25" s="220">
        <v>3</v>
      </c>
      <c r="K25" s="225">
        <v>12</v>
      </c>
      <c r="L25" s="220">
        <v>2</v>
      </c>
      <c r="M25" s="226">
        <v>1</v>
      </c>
      <c r="N25" s="226">
        <v>2</v>
      </c>
      <c r="O25" s="215">
        <f t="shared" si="1"/>
        <v>36</v>
      </c>
      <c r="P25" s="117">
        <v>15</v>
      </c>
      <c r="Q25" s="228">
        <v>1</v>
      </c>
      <c r="R25" s="229"/>
      <c r="S25" s="230">
        <f>PRODUCT(P25,O25,Q25)</f>
        <v>540</v>
      </c>
      <c r="T25" s="231"/>
      <c r="U25" s="231"/>
      <c r="V25" s="218"/>
    </row>
    <row r="26" spans="1:22" s="172" customFormat="1" ht="12" x14ac:dyDescent="0.25">
      <c r="A26" s="219" t="s">
        <v>108</v>
      </c>
      <c r="B26" s="220">
        <v>12</v>
      </c>
      <c r="C26" s="219" t="s">
        <v>82</v>
      </c>
      <c r="D26" s="221" t="s">
        <v>106</v>
      </c>
      <c r="E26" s="232">
        <v>1</v>
      </c>
      <c r="F26" s="223">
        <v>1</v>
      </c>
      <c r="G26" s="220"/>
      <c r="H26" s="234"/>
      <c r="I26" s="225">
        <v>4</v>
      </c>
      <c r="J26" s="220">
        <v>4</v>
      </c>
      <c r="K26" s="225">
        <v>8</v>
      </c>
      <c r="L26" s="220">
        <v>2</v>
      </c>
      <c r="M26" s="226">
        <v>1</v>
      </c>
      <c r="N26" s="226">
        <v>2</v>
      </c>
      <c r="O26" s="116">
        <f t="shared" ref="O26:O31" si="5">ROUND(J26*K26,1)</f>
        <v>32</v>
      </c>
      <c r="P26" s="117">
        <v>15</v>
      </c>
      <c r="Q26" s="228"/>
      <c r="R26" s="229"/>
      <c r="S26" s="120">
        <f t="shared" ref="S26:S31" si="6">PRODUCT(P26,O26,Q26)</f>
        <v>480</v>
      </c>
      <c r="T26" s="231"/>
      <c r="U26" s="231"/>
      <c r="V26" s="235"/>
    </row>
    <row r="27" spans="1:22" s="172" customFormat="1" ht="12" x14ac:dyDescent="0.25">
      <c r="A27" s="219" t="s">
        <v>108</v>
      </c>
      <c r="B27" s="220">
        <v>13</v>
      </c>
      <c r="C27" s="219" t="s">
        <v>82</v>
      </c>
      <c r="D27" s="221" t="s">
        <v>106</v>
      </c>
      <c r="E27" s="232">
        <v>1</v>
      </c>
      <c r="F27" s="223">
        <v>1</v>
      </c>
      <c r="G27" s="220"/>
      <c r="H27" s="234"/>
      <c r="I27" s="225">
        <v>2</v>
      </c>
      <c r="J27" s="220">
        <v>2</v>
      </c>
      <c r="K27" s="225">
        <v>2.5</v>
      </c>
      <c r="L27" s="220">
        <v>2</v>
      </c>
      <c r="M27" s="226">
        <v>1</v>
      </c>
      <c r="N27" s="226">
        <v>2</v>
      </c>
      <c r="O27" s="116">
        <f t="shared" si="5"/>
        <v>5</v>
      </c>
      <c r="P27" s="117">
        <v>15</v>
      </c>
      <c r="Q27" s="228"/>
      <c r="R27" s="238"/>
      <c r="S27" s="120">
        <f t="shared" si="6"/>
        <v>75</v>
      </c>
      <c r="T27" s="238"/>
      <c r="U27" s="238"/>
      <c r="V27" s="235"/>
    </row>
    <row r="28" spans="1:22" s="172" customFormat="1" ht="12" x14ac:dyDescent="0.25">
      <c r="A28" s="219" t="s">
        <v>108</v>
      </c>
      <c r="B28" s="220">
        <v>14</v>
      </c>
      <c r="C28" s="219" t="s">
        <v>82</v>
      </c>
      <c r="D28" s="221" t="s">
        <v>106</v>
      </c>
      <c r="E28" s="232">
        <v>1</v>
      </c>
      <c r="F28" s="223">
        <v>1</v>
      </c>
      <c r="G28" s="220"/>
      <c r="H28" s="234"/>
      <c r="I28" s="225">
        <v>4</v>
      </c>
      <c r="J28" s="220">
        <v>4</v>
      </c>
      <c r="K28" s="225">
        <v>3</v>
      </c>
      <c r="L28" s="220">
        <v>2</v>
      </c>
      <c r="M28" s="226">
        <v>1</v>
      </c>
      <c r="N28" s="226">
        <v>2</v>
      </c>
      <c r="O28" s="116">
        <f t="shared" si="5"/>
        <v>12</v>
      </c>
      <c r="P28" s="117">
        <v>15</v>
      </c>
      <c r="Q28" s="228"/>
      <c r="R28" s="238"/>
      <c r="S28" s="120">
        <f t="shared" si="6"/>
        <v>180</v>
      </c>
      <c r="T28" s="238"/>
      <c r="U28" s="238"/>
      <c r="V28" s="235"/>
    </row>
    <row r="29" spans="1:22" s="172" customFormat="1" ht="12" x14ac:dyDescent="0.25">
      <c r="A29" s="219" t="s">
        <v>108</v>
      </c>
      <c r="B29" s="220">
        <v>15</v>
      </c>
      <c r="C29" s="219" t="s">
        <v>82</v>
      </c>
      <c r="D29" s="221" t="s">
        <v>119</v>
      </c>
      <c r="E29" s="232">
        <v>1</v>
      </c>
      <c r="F29" s="223">
        <v>2</v>
      </c>
      <c r="G29" s="220"/>
      <c r="H29" s="234"/>
      <c r="I29" s="225">
        <v>1.8</v>
      </c>
      <c r="J29" s="225">
        <v>1.8</v>
      </c>
      <c r="K29" s="225">
        <v>2</v>
      </c>
      <c r="L29" s="220">
        <v>1</v>
      </c>
      <c r="M29" s="226">
        <v>2</v>
      </c>
      <c r="N29" s="226">
        <v>2</v>
      </c>
      <c r="O29" s="116">
        <f t="shared" si="5"/>
        <v>3.6</v>
      </c>
      <c r="P29" s="117">
        <v>100</v>
      </c>
      <c r="Q29" s="228"/>
      <c r="R29" s="238"/>
      <c r="S29" s="120">
        <f t="shared" si="6"/>
        <v>360</v>
      </c>
      <c r="T29" s="238"/>
      <c r="U29" s="231"/>
    </row>
    <row r="30" spans="1:22" s="172" customFormat="1" ht="12" customHeight="1" x14ac:dyDescent="0.25">
      <c r="A30" s="219" t="s">
        <v>108</v>
      </c>
      <c r="B30" s="220">
        <v>16</v>
      </c>
      <c r="C30" s="219" t="s">
        <v>82</v>
      </c>
      <c r="D30" s="221" t="s">
        <v>119</v>
      </c>
      <c r="E30" s="232">
        <v>1</v>
      </c>
      <c r="F30" s="223">
        <v>2</v>
      </c>
      <c r="G30" s="220"/>
      <c r="H30" s="234"/>
      <c r="I30" s="225">
        <v>2</v>
      </c>
      <c r="J30" s="225">
        <v>2</v>
      </c>
      <c r="K30" s="225">
        <v>6</v>
      </c>
      <c r="L30" s="220">
        <v>1</v>
      </c>
      <c r="M30" s="226">
        <v>2</v>
      </c>
      <c r="N30" s="226">
        <v>2</v>
      </c>
      <c r="O30" s="116">
        <f t="shared" si="5"/>
        <v>12</v>
      </c>
      <c r="P30" s="117">
        <v>100</v>
      </c>
      <c r="Q30" s="228"/>
      <c r="R30" s="238"/>
      <c r="S30" s="120">
        <f t="shared" si="6"/>
        <v>1200</v>
      </c>
      <c r="T30" s="238"/>
      <c r="U30" s="231"/>
    </row>
    <row r="31" spans="1:22" s="172" customFormat="1" ht="12" x14ac:dyDescent="0.25">
      <c r="A31" s="219" t="s">
        <v>108</v>
      </c>
      <c r="B31" s="220">
        <v>17</v>
      </c>
      <c r="C31" s="219" t="s">
        <v>82</v>
      </c>
      <c r="D31" s="221" t="s">
        <v>119</v>
      </c>
      <c r="E31" s="232">
        <v>1</v>
      </c>
      <c r="F31" s="223">
        <v>2</v>
      </c>
      <c r="G31" s="220"/>
      <c r="H31" s="234"/>
      <c r="I31" s="225">
        <v>1.5</v>
      </c>
      <c r="J31" s="225">
        <v>1.5</v>
      </c>
      <c r="K31" s="225">
        <v>3</v>
      </c>
      <c r="L31" s="220">
        <v>1</v>
      </c>
      <c r="M31" s="226">
        <v>2</v>
      </c>
      <c r="N31" s="226">
        <v>2</v>
      </c>
      <c r="O31" s="215">
        <f t="shared" si="5"/>
        <v>4.5</v>
      </c>
      <c r="P31" s="227">
        <v>100</v>
      </c>
      <c r="Q31" s="228"/>
      <c r="R31" s="238"/>
      <c r="S31" s="230">
        <f t="shared" si="6"/>
        <v>450</v>
      </c>
      <c r="T31" s="238"/>
      <c r="U31" s="239"/>
    </row>
    <row r="32" spans="1:22" s="27" customFormat="1" ht="12" x14ac:dyDescent="0.25">
      <c r="A32" s="291" t="s">
        <v>32</v>
      </c>
      <c r="B32" s="292"/>
      <c r="C32" s="292"/>
      <c r="D32" s="292"/>
      <c r="E32" s="292"/>
      <c r="F32" s="292"/>
      <c r="G32" s="292"/>
      <c r="H32" s="292"/>
      <c r="I32" s="292"/>
      <c r="J32" s="292"/>
      <c r="K32" s="292">
        <f>SUM(K5:K31)</f>
        <v>118.5</v>
      </c>
      <c r="L32" s="292"/>
      <c r="M32" s="292"/>
      <c r="N32" s="292"/>
      <c r="O32" s="292"/>
      <c r="P32" s="292"/>
      <c r="Q32" s="292"/>
      <c r="R32" s="292"/>
      <c r="S32" s="293">
        <f>SUM(S5:S31)</f>
        <v>10788</v>
      </c>
      <c r="T32" s="106"/>
      <c r="U32" s="106"/>
    </row>
    <row r="33" spans="1:19" ht="12" x14ac:dyDescent="0.25">
      <c r="A33" s="196"/>
      <c r="B33" s="196"/>
      <c r="C33" s="5"/>
      <c r="D33" s="5"/>
      <c r="E33" s="197"/>
      <c r="F33" s="192"/>
      <c r="G33" s="192"/>
      <c r="H33" s="192"/>
      <c r="I33" s="197"/>
      <c r="J33" s="198"/>
      <c r="K33" s="199"/>
      <c r="L33" s="200"/>
      <c r="M33" s="289"/>
      <c r="N33" s="289"/>
      <c r="O33" s="197"/>
      <c r="P33" s="5"/>
      <c r="Q33" s="201"/>
      <c r="R33" s="201"/>
      <c r="S33" s="5"/>
    </row>
  </sheetData>
  <sheetProtection selectLockedCells="1" selectUnlockedCells="1"/>
  <mergeCells count="9">
    <mergeCell ref="U2:U3"/>
    <mergeCell ref="R2:R3"/>
    <mergeCell ref="E2:E3"/>
    <mergeCell ref="F2:F3"/>
    <mergeCell ref="I2:I3"/>
    <mergeCell ref="J2:J3"/>
    <mergeCell ref="K2:K3"/>
    <mergeCell ref="G2:H2"/>
    <mergeCell ref="T3:T4"/>
  </mergeCells>
  <phoneticPr fontId="20" type="noConversion"/>
  <conditionalFormatting sqref="K5 K8:K31">
    <cfRule type="cellIs" dxfId="2" priority="13" operator="greaterThanOrEqual">
      <formula>40</formula>
    </cfRule>
  </conditionalFormatting>
  <conditionalFormatting sqref="K7">
    <cfRule type="cellIs" dxfId="1" priority="12" operator="greaterThanOrEqual">
      <formula>40</formula>
    </cfRule>
  </conditionalFormatting>
  <conditionalFormatting sqref="K6">
    <cfRule type="cellIs" dxfId="0" priority="11" operator="greaterThanOrEqual">
      <formula>40</formula>
    </cfRule>
  </conditionalFormatting>
  <printOptions horizontalCentered="1"/>
  <pageMargins left="0.23622047244094491" right="0.23622047244094491" top="0.98425196850393704" bottom="0.35433070866141736" header="0.51181102362204722" footer="0.51181102362204722"/>
  <pageSetup paperSize="9" firstPageNumber="0" orientation="landscape" horizontalDpi="4294967295" verticalDpi="30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stromy</vt:lpstr>
      <vt:lpstr>keře, skupiny</vt:lpstr>
      <vt:lpstr>'keře, skupiny'!Excel_BuiltIn_Print_Area</vt:lpstr>
      <vt:lpstr>'keře, skupiny'!Názvy_tisku</vt:lpstr>
      <vt:lpstr>stromy!Názvy_tisku</vt:lpstr>
      <vt:lpstr>'keře, skupiny'!Oblast_tisku</vt:lpstr>
      <vt:lpstr>stromy!Oblast_tisku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Radka Šimková</cp:lastModifiedBy>
  <cp:lastPrinted>2020-12-07T21:51:56Z</cp:lastPrinted>
  <dcterms:created xsi:type="dcterms:W3CDTF">2016-03-12T09:55:24Z</dcterms:created>
  <dcterms:modified xsi:type="dcterms:W3CDTF">2020-12-07T21:52:10Z</dcterms:modified>
</cp:coreProperties>
</file>